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4240" windowHeight="9540" tabRatio="736"/>
  </bookViews>
  <sheets>
    <sheet name="Programacion" sheetId="1" r:id="rId1"/>
    <sheet name="Hoja1" sheetId="7" r:id="rId2"/>
    <sheet name="Graficas" sheetId="2" r:id="rId3"/>
    <sheet name="CXP Detalladas" sheetId="4" r:id="rId4"/>
    <sheet name="Reservas Detalladas" sheetId="5" r:id="rId5"/>
    <sheet name="Devolutivos" sheetId="6" r:id="rId6"/>
  </sheets>
  <externalReferences>
    <externalReference r:id="rId7"/>
  </externalReferences>
  <definedNames>
    <definedName name="_GoBack" localSheetId="4">'Reservas Detalladas'!$C$8</definedName>
    <definedName name="_xlnm.Print_Area" localSheetId="3">'CXP Detalladas'!$C$14:$N$90</definedName>
    <definedName name="_xlnm.Print_Area" localSheetId="4">'Reservas Detalladas'!$B$27:$M$55</definedName>
  </definedNames>
  <calcPr calcId="162913"/>
</workbook>
</file>

<file path=xl/calcChain.xml><?xml version="1.0" encoding="utf-8"?>
<calcChain xmlns="http://schemas.openxmlformats.org/spreadsheetml/2006/main">
  <c r="AO8" i="1" l="1"/>
  <c r="AO95" i="1"/>
  <c r="AO100" i="1"/>
  <c r="AO104" i="1"/>
  <c r="AO108" i="1"/>
  <c r="AO109" i="1"/>
  <c r="AO122" i="1"/>
  <c r="AO121" i="1"/>
  <c r="AO149" i="1"/>
  <c r="BU125" i="1"/>
  <c r="AN112" i="1"/>
  <c r="AF153" i="1"/>
  <c r="AF152" i="1"/>
  <c r="AF151" i="1"/>
  <c r="AF150" i="1"/>
  <c r="AF149" i="1"/>
  <c r="AE149" i="1"/>
  <c r="AD149" i="1"/>
  <c r="AC149" i="1"/>
  <c r="AB149" i="1"/>
  <c r="BU95" i="1"/>
  <c r="U13" i="1" l="1"/>
  <c r="D13" i="1"/>
  <c r="V15" i="1"/>
  <c r="J18" i="1"/>
  <c r="G122" i="1"/>
  <c r="G128" i="1"/>
  <c r="U128" i="1"/>
  <c r="R128" i="1"/>
  <c r="Q128" i="1"/>
  <c r="P128" i="1"/>
  <c r="O128" i="1"/>
  <c r="N128" i="1"/>
  <c r="L128" i="1"/>
  <c r="K128" i="1"/>
  <c r="J128" i="1"/>
  <c r="F17" i="7"/>
  <c r="T120" i="1"/>
  <c r="H110" i="1"/>
  <c r="T129" i="1" l="1"/>
  <c r="T128" i="1" s="1"/>
  <c r="S129" i="1"/>
  <c r="S128" i="1" s="1"/>
  <c r="F19" i="7"/>
  <c r="E8" i="7"/>
  <c r="F8" i="7" s="1"/>
  <c r="G120" i="1"/>
  <c r="G118" i="1"/>
  <c r="H114" i="1"/>
  <c r="H126" i="1"/>
  <c r="H124" i="1"/>
  <c r="W64" i="1"/>
  <c r="V125" i="1"/>
  <c r="AO18" i="1" l="1"/>
  <c r="AO13" i="1"/>
  <c r="V38" i="1" l="1"/>
  <c r="J122" i="1" l="1"/>
  <c r="L122" i="1"/>
  <c r="N122" i="1"/>
  <c r="O122" i="1"/>
  <c r="O121" i="1" s="1"/>
  <c r="P122" i="1"/>
  <c r="Q122" i="1"/>
  <c r="R122" i="1"/>
  <c r="S122" i="1"/>
  <c r="T122" i="1"/>
  <c r="U122" i="1"/>
  <c r="I25" i="1" l="1"/>
  <c r="U149" i="1"/>
  <c r="T149" i="1"/>
  <c r="S149" i="1"/>
  <c r="R149" i="1"/>
  <c r="Q149" i="1"/>
  <c r="P149" i="1"/>
  <c r="O149" i="1"/>
  <c r="N149" i="1"/>
  <c r="M149" i="1"/>
  <c r="L149" i="1"/>
  <c r="K149" i="1"/>
  <c r="J149" i="1"/>
  <c r="V149" i="1" s="1"/>
  <c r="H149" i="1"/>
  <c r="G149" i="1"/>
  <c r="F149" i="1"/>
  <c r="V153" i="1"/>
  <c r="V152" i="1"/>
  <c r="V151" i="1"/>
  <c r="V150" i="1"/>
  <c r="S120" i="1"/>
  <c r="I153" i="1"/>
  <c r="W153" i="1" s="1"/>
  <c r="I152" i="1"/>
  <c r="W152" i="1" s="1"/>
  <c r="I151" i="1"/>
  <c r="W151" i="1" s="1"/>
  <c r="I150" i="1"/>
  <c r="E149" i="1"/>
  <c r="AX149" i="1"/>
  <c r="AW151" i="1"/>
  <c r="AW150" i="1"/>
  <c r="AW149" i="1"/>
  <c r="V99" i="1"/>
  <c r="I99" i="1"/>
  <c r="W99" i="1" s="1"/>
  <c r="U98" i="1"/>
  <c r="U97" i="1" s="1"/>
  <c r="U96" i="1" s="1"/>
  <c r="T98" i="1"/>
  <c r="F98" i="1"/>
  <c r="F97" i="1" s="1"/>
  <c r="F96" i="1" s="1"/>
  <c r="E98" i="1"/>
  <c r="E97" i="1" s="1"/>
  <c r="E96" i="1" s="1"/>
  <c r="D98" i="1"/>
  <c r="T97" i="1"/>
  <c r="T96" i="1" s="1"/>
  <c r="AS99" i="1"/>
  <c r="AR98" i="1"/>
  <c r="AR97" i="1"/>
  <c r="AR96" i="1" s="1"/>
  <c r="AQ98" i="1"/>
  <c r="AQ97" i="1" s="1"/>
  <c r="AF99" i="1"/>
  <c r="AC98" i="1"/>
  <c r="AC97" i="1" s="1"/>
  <c r="AC96" i="1" s="1"/>
  <c r="AB98" i="1"/>
  <c r="AB97" i="1" s="1"/>
  <c r="AB96" i="1" s="1"/>
  <c r="AA98" i="1"/>
  <c r="AA97" i="1" s="1"/>
  <c r="I149" i="1" l="1"/>
  <c r="W149" i="1" s="1"/>
  <c r="W150" i="1"/>
  <c r="V96" i="1"/>
  <c r="AS98" i="1"/>
  <c r="AS97" i="1"/>
  <c r="AQ96" i="1"/>
  <c r="AS96" i="1" s="1"/>
  <c r="I98" i="1"/>
  <c r="AF97" i="1"/>
  <c r="AA96" i="1"/>
  <c r="AF96" i="1" s="1"/>
  <c r="AF98" i="1"/>
  <c r="D97" i="1"/>
  <c r="I97" i="1" s="1"/>
  <c r="V98" i="1"/>
  <c r="V97" i="1"/>
  <c r="AN13" i="1"/>
  <c r="W97" i="1" l="1"/>
  <c r="W98" i="1"/>
  <c r="D96" i="1"/>
  <c r="I96" i="1" s="1"/>
  <c r="W96" i="1" s="1"/>
  <c r="K103" i="5" l="1"/>
  <c r="K91" i="5"/>
  <c r="AM18" i="1" l="1"/>
  <c r="AM13" i="1"/>
  <c r="G65" i="1"/>
  <c r="AS127" i="1" l="1"/>
  <c r="AS126" i="1"/>
  <c r="AS125" i="1"/>
  <c r="AS120" i="1"/>
  <c r="AS118" i="1"/>
  <c r="AS116" i="1"/>
  <c r="AS115" i="1"/>
  <c r="AS114" i="1"/>
  <c r="AS113" i="1"/>
  <c r="AS110" i="1"/>
  <c r="AM109" i="1"/>
  <c r="AM105" i="1"/>
  <c r="AL109" i="1"/>
  <c r="AL105" i="1"/>
  <c r="AI109" i="1"/>
  <c r="AI105" i="1"/>
  <c r="U117" i="1"/>
  <c r="T117" i="1"/>
  <c r="R117" i="1"/>
  <c r="K117" i="1"/>
  <c r="J117" i="1"/>
  <c r="D122" i="1"/>
  <c r="H117" i="1"/>
  <c r="G117" i="1"/>
  <c r="F117" i="1"/>
  <c r="E117" i="1"/>
  <c r="D117" i="1"/>
  <c r="H122" i="1"/>
  <c r="H113" i="1"/>
  <c r="G113" i="1"/>
  <c r="F113" i="1"/>
  <c r="E113" i="1"/>
  <c r="I105" i="1"/>
  <c r="I110" i="1"/>
  <c r="I114" i="1"/>
  <c r="I118" i="1"/>
  <c r="I117" i="1" s="1"/>
  <c r="I120" i="1"/>
  <c r="I123" i="1"/>
  <c r="I125" i="1"/>
  <c r="W125" i="1" s="1"/>
  <c r="I126" i="1"/>
  <c r="I127" i="1"/>
  <c r="U113" i="1"/>
  <c r="P44" i="1"/>
  <c r="U54" i="1"/>
  <c r="R44" i="1"/>
  <c r="H41" i="1"/>
  <c r="H32" i="1"/>
  <c r="D32" i="1"/>
  <c r="P54" i="1"/>
  <c r="O47" i="1"/>
  <c r="O35" i="1"/>
  <c r="AL13" i="1"/>
  <c r="AL18" i="1"/>
  <c r="I89" i="1"/>
  <c r="I113" i="1" l="1"/>
  <c r="I109" i="1"/>
  <c r="I108" i="1" s="1"/>
  <c r="I33" i="1"/>
  <c r="AK13" i="1"/>
  <c r="AK18" i="1"/>
  <c r="K80" i="5" l="1"/>
  <c r="M82" i="5" s="1"/>
  <c r="M93" i="5" s="1"/>
  <c r="M105" i="5" s="1"/>
  <c r="AK32" i="1"/>
  <c r="AJ18" i="1" l="1"/>
  <c r="AJ13" i="1"/>
  <c r="K73" i="5" l="1"/>
  <c r="S113" i="1" l="1"/>
  <c r="AI32" i="1" l="1"/>
  <c r="AI13" i="1"/>
  <c r="AH13" i="1"/>
  <c r="AI18" i="1"/>
  <c r="K96" i="4" l="1"/>
  <c r="J63" i="5"/>
  <c r="I52" i="5" l="1"/>
  <c r="M25" i="5"/>
  <c r="N89" i="4"/>
  <c r="N98" i="4" s="1"/>
  <c r="J87" i="4"/>
  <c r="BG10" i="1"/>
  <c r="M54" i="5" l="1"/>
  <c r="M65" i="5" s="1"/>
  <c r="I79" i="1"/>
  <c r="V91" i="1"/>
  <c r="G90" i="1"/>
  <c r="G83" i="1" s="1"/>
  <c r="G41" i="1"/>
  <c r="E41" i="1"/>
  <c r="U41" i="1"/>
  <c r="T41" i="1"/>
  <c r="S41" i="1"/>
  <c r="N41" i="1"/>
  <c r="M51" i="1" l="1"/>
  <c r="M48" i="1"/>
  <c r="M49" i="1"/>
  <c r="N113" i="1" l="1"/>
  <c r="D8" i="1" l="1"/>
  <c r="K24" i="5" l="1"/>
  <c r="L9" i="4"/>
  <c r="J8" i="1" l="1"/>
  <c r="K81" i="1" l="1"/>
  <c r="I40" i="1"/>
  <c r="L18" i="1"/>
  <c r="N18" i="1"/>
  <c r="AI122" i="1" l="1"/>
  <c r="BI122" i="1" s="1"/>
  <c r="AJ122" i="1"/>
  <c r="BK122" i="1" s="1"/>
  <c r="AK122" i="1"/>
  <c r="BM122" i="1" s="1"/>
  <c r="AL122" i="1"/>
  <c r="BO122" i="1" s="1"/>
  <c r="AM122" i="1"/>
  <c r="AH122" i="1"/>
  <c r="BG122" i="1" s="1"/>
  <c r="AI117" i="1"/>
  <c r="AJ117" i="1"/>
  <c r="BK117" i="1" s="1"/>
  <c r="AK117" i="1"/>
  <c r="BM117" i="1" s="1"/>
  <c r="AL117" i="1"/>
  <c r="AL108" i="1" s="1"/>
  <c r="AM117" i="1"/>
  <c r="AN117" i="1"/>
  <c r="BS117" i="1" s="1"/>
  <c r="AO117" i="1"/>
  <c r="BU117" i="1" s="1"/>
  <c r="AP117" i="1"/>
  <c r="AQ117" i="1"/>
  <c r="AR117" i="1"/>
  <c r="CA117" i="1" s="1"/>
  <c r="AH117" i="1"/>
  <c r="BG117" i="1" s="1"/>
  <c r="BE33" i="1"/>
  <c r="BE34" i="1"/>
  <c r="BE35" i="1"/>
  <c r="BE36" i="1"/>
  <c r="BE37" i="1"/>
  <c r="BE38" i="1"/>
  <c r="BE39" i="1"/>
  <c r="BE40" i="1"/>
  <c r="BE42" i="1"/>
  <c r="BE43" i="1"/>
  <c r="BE44" i="1"/>
  <c r="BE45" i="1"/>
  <c r="BE47" i="1"/>
  <c r="BE48" i="1"/>
  <c r="BE49" i="1"/>
  <c r="BE50" i="1"/>
  <c r="BE51" i="1"/>
  <c r="BE52" i="1"/>
  <c r="BE54" i="1"/>
  <c r="BE55" i="1"/>
  <c r="BE57" i="1"/>
  <c r="BE58" i="1"/>
  <c r="BE61" i="1"/>
  <c r="BE62" i="1"/>
  <c r="BE63" i="1"/>
  <c r="BE64" i="1"/>
  <c r="BE66" i="1"/>
  <c r="BE67" i="1"/>
  <c r="BE68" i="1"/>
  <c r="BE69" i="1"/>
  <c r="BE70" i="1"/>
  <c r="BE71" i="1"/>
  <c r="BE72" i="1"/>
  <c r="BE73" i="1"/>
  <c r="BE74" i="1"/>
  <c r="BE75" i="1"/>
  <c r="BE76" i="1"/>
  <c r="BE77" i="1"/>
  <c r="BE78" i="1"/>
  <c r="BE79" i="1"/>
  <c r="BE80" i="1"/>
  <c r="BE82" i="1"/>
  <c r="BE85" i="1"/>
  <c r="BE87" i="1"/>
  <c r="BE88" i="1"/>
  <c r="BE89" i="1"/>
  <c r="BE91" i="1"/>
  <c r="BE93" i="1"/>
  <c r="BE94" i="1"/>
  <c r="BE104" i="1"/>
  <c r="BE110" i="1"/>
  <c r="BE113" i="1"/>
  <c r="BE114" i="1"/>
  <c r="BE115" i="1"/>
  <c r="BE116" i="1"/>
  <c r="BE118" i="1"/>
  <c r="BE120" i="1"/>
  <c r="BE123" i="1"/>
  <c r="BE126" i="1"/>
  <c r="BE127" i="1"/>
  <c r="BE129" i="1"/>
  <c r="BG33" i="1"/>
  <c r="BG34" i="1"/>
  <c r="BG35" i="1"/>
  <c r="BG36" i="1"/>
  <c r="BG37" i="1"/>
  <c r="BG38" i="1"/>
  <c r="BG39" i="1"/>
  <c r="BG40" i="1"/>
  <c r="BG42" i="1"/>
  <c r="BG43" i="1"/>
  <c r="BG44" i="1"/>
  <c r="BG45" i="1"/>
  <c r="BG47" i="1"/>
  <c r="BG48" i="1"/>
  <c r="BG49" i="1"/>
  <c r="BG50" i="1"/>
  <c r="BG51" i="1"/>
  <c r="BG52" i="1"/>
  <c r="BG54" i="1"/>
  <c r="BG55" i="1"/>
  <c r="BG57" i="1"/>
  <c r="BG58" i="1"/>
  <c r="BG61" i="1"/>
  <c r="BG62" i="1"/>
  <c r="BG63" i="1"/>
  <c r="BG64" i="1"/>
  <c r="BG66" i="1"/>
  <c r="BG67" i="1"/>
  <c r="BG68" i="1"/>
  <c r="BG69" i="1"/>
  <c r="BG70" i="1"/>
  <c r="BG71" i="1"/>
  <c r="BG72" i="1"/>
  <c r="BG73" i="1"/>
  <c r="BG74" i="1"/>
  <c r="BG75" i="1"/>
  <c r="BG76" i="1"/>
  <c r="BG77" i="1"/>
  <c r="BG78" i="1"/>
  <c r="BG79" i="1"/>
  <c r="BG80" i="1"/>
  <c r="BG82" i="1"/>
  <c r="BG85" i="1"/>
  <c r="BG87" i="1"/>
  <c r="BG88" i="1"/>
  <c r="BG89" i="1"/>
  <c r="BG91" i="1"/>
  <c r="BG93" i="1"/>
  <c r="BG94" i="1"/>
  <c r="BG104" i="1"/>
  <c r="BG106" i="1"/>
  <c r="BG107" i="1"/>
  <c r="BG110" i="1"/>
  <c r="BG112" i="1"/>
  <c r="BG113" i="1"/>
  <c r="BG114" i="1"/>
  <c r="BG115" i="1"/>
  <c r="BG116" i="1"/>
  <c r="BG118" i="1"/>
  <c r="BG120" i="1"/>
  <c r="BG123" i="1"/>
  <c r="BG124" i="1"/>
  <c r="BG126" i="1"/>
  <c r="BG127" i="1"/>
  <c r="BG129" i="1"/>
  <c r="BI33" i="1"/>
  <c r="BI34" i="1"/>
  <c r="BI35" i="1"/>
  <c r="BI36" i="1"/>
  <c r="BI37" i="1"/>
  <c r="BI38" i="1"/>
  <c r="BI39" i="1"/>
  <c r="BI40" i="1"/>
  <c r="BI42" i="1"/>
  <c r="BI43" i="1"/>
  <c r="BI44" i="1"/>
  <c r="BI45" i="1"/>
  <c r="BI47" i="1"/>
  <c r="BI48" i="1"/>
  <c r="BI49" i="1"/>
  <c r="BI50" i="1"/>
  <c r="BI51" i="1"/>
  <c r="BI52" i="1"/>
  <c r="BI54" i="1"/>
  <c r="BI55" i="1"/>
  <c r="BI57" i="1"/>
  <c r="BI58" i="1"/>
  <c r="BI59" i="1"/>
  <c r="BI61" i="1"/>
  <c r="BI62" i="1"/>
  <c r="BI63" i="1"/>
  <c r="BI64" i="1"/>
  <c r="BI66" i="1"/>
  <c r="BI67" i="1"/>
  <c r="BI68" i="1"/>
  <c r="BI69" i="1"/>
  <c r="BI70" i="1"/>
  <c r="BI71" i="1"/>
  <c r="BI72" i="1"/>
  <c r="BI73" i="1"/>
  <c r="BI74" i="1"/>
  <c r="BI75" i="1"/>
  <c r="BI76" i="1"/>
  <c r="BI77" i="1"/>
  <c r="BI78" i="1"/>
  <c r="BI79" i="1"/>
  <c r="BI80" i="1"/>
  <c r="BI82" i="1"/>
  <c r="BI83" i="1"/>
  <c r="BI85" i="1"/>
  <c r="BI87" i="1"/>
  <c r="BI88" i="1"/>
  <c r="BI89" i="1"/>
  <c r="BI91" i="1"/>
  <c r="BI93" i="1"/>
  <c r="BI94" i="1"/>
  <c r="BI106" i="1"/>
  <c r="BI107" i="1"/>
  <c r="BI110" i="1"/>
  <c r="BI112" i="1"/>
  <c r="BI113" i="1"/>
  <c r="BI114" i="1"/>
  <c r="BI115" i="1"/>
  <c r="BI116" i="1"/>
  <c r="BI118" i="1"/>
  <c r="BI120" i="1"/>
  <c r="BI123" i="1"/>
  <c r="BI124" i="1"/>
  <c r="BI126" i="1"/>
  <c r="BI127" i="1"/>
  <c r="BI129" i="1"/>
  <c r="BK33" i="1"/>
  <c r="BK34" i="1"/>
  <c r="BK35" i="1"/>
  <c r="BK36" i="1"/>
  <c r="BK37" i="1"/>
  <c r="BK38" i="1"/>
  <c r="BK39" i="1"/>
  <c r="BK40" i="1"/>
  <c r="BK42" i="1"/>
  <c r="BK43" i="1"/>
  <c r="BK44" i="1"/>
  <c r="BK45" i="1"/>
  <c r="BK47" i="1"/>
  <c r="BK48" i="1"/>
  <c r="BK49" i="1"/>
  <c r="BK50" i="1"/>
  <c r="BK51" i="1"/>
  <c r="BK52" i="1"/>
  <c r="BK54" i="1"/>
  <c r="BK55" i="1"/>
  <c r="BK57" i="1"/>
  <c r="BK58" i="1"/>
  <c r="BK59" i="1"/>
  <c r="BK61" i="1"/>
  <c r="BK62" i="1"/>
  <c r="BK63" i="1"/>
  <c r="BK64" i="1"/>
  <c r="BK66" i="1"/>
  <c r="BK67" i="1"/>
  <c r="BK68" i="1"/>
  <c r="BK69" i="1"/>
  <c r="BK70" i="1"/>
  <c r="BK71" i="1"/>
  <c r="BK72" i="1"/>
  <c r="BK73" i="1"/>
  <c r="BK74" i="1"/>
  <c r="BK75" i="1"/>
  <c r="BK76" i="1"/>
  <c r="BK77" i="1"/>
  <c r="BK78" i="1"/>
  <c r="BK79" i="1"/>
  <c r="BK80" i="1"/>
  <c r="BK82" i="1"/>
  <c r="BK83" i="1"/>
  <c r="BK85" i="1"/>
  <c r="BK87" i="1"/>
  <c r="BK88" i="1"/>
  <c r="BK89" i="1"/>
  <c r="BK91" i="1"/>
  <c r="BK93" i="1"/>
  <c r="BK94" i="1"/>
  <c r="BK104" i="1"/>
  <c r="BK106" i="1"/>
  <c r="BK107" i="1"/>
  <c r="BK110" i="1"/>
  <c r="BK112" i="1"/>
  <c r="BK113" i="1"/>
  <c r="BK114" i="1"/>
  <c r="BK115" i="1"/>
  <c r="BK116" i="1"/>
  <c r="BK118" i="1"/>
  <c r="BK120" i="1"/>
  <c r="BK123" i="1"/>
  <c r="BK124" i="1"/>
  <c r="BK126" i="1"/>
  <c r="BK127" i="1"/>
  <c r="BK129" i="1"/>
  <c r="BM33" i="1"/>
  <c r="BM34" i="1"/>
  <c r="BM35" i="1"/>
  <c r="BM36" i="1"/>
  <c r="BM37" i="1"/>
  <c r="BM38" i="1"/>
  <c r="BM39" i="1"/>
  <c r="BM40" i="1"/>
  <c r="BM42" i="1"/>
  <c r="BM43" i="1"/>
  <c r="BM44" i="1"/>
  <c r="BM45" i="1"/>
  <c r="BM47" i="1"/>
  <c r="BM48" i="1"/>
  <c r="BM49" i="1"/>
  <c r="BM50" i="1"/>
  <c r="BM51" i="1"/>
  <c r="BM52" i="1"/>
  <c r="BM54" i="1"/>
  <c r="BM55" i="1"/>
  <c r="BM57" i="1"/>
  <c r="BM58" i="1"/>
  <c r="BM59" i="1"/>
  <c r="BM61" i="1"/>
  <c r="BM62" i="1"/>
  <c r="BM63" i="1"/>
  <c r="BM64" i="1"/>
  <c r="BM66" i="1"/>
  <c r="BM67" i="1"/>
  <c r="BM68" i="1"/>
  <c r="BM69" i="1"/>
  <c r="BM70" i="1"/>
  <c r="BM71" i="1"/>
  <c r="BM72" i="1"/>
  <c r="BM73" i="1"/>
  <c r="BM74" i="1"/>
  <c r="BM75" i="1"/>
  <c r="BM76" i="1"/>
  <c r="BM77" i="1"/>
  <c r="BM78" i="1"/>
  <c r="BM79" i="1"/>
  <c r="BM80" i="1"/>
  <c r="BM82" i="1"/>
  <c r="BM83" i="1"/>
  <c r="BM85" i="1"/>
  <c r="BM87" i="1"/>
  <c r="BM88" i="1"/>
  <c r="BM89" i="1"/>
  <c r="BM91" i="1"/>
  <c r="BM93" i="1"/>
  <c r="BM94" i="1"/>
  <c r="BM104" i="1"/>
  <c r="BM106" i="1"/>
  <c r="BM107" i="1"/>
  <c r="BM110" i="1"/>
  <c r="BM112" i="1"/>
  <c r="BM113" i="1"/>
  <c r="BM114" i="1"/>
  <c r="BM115" i="1"/>
  <c r="BM116" i="1"/>
  <c r="BM118" i="1"/>
  <c r="BM120" i="1"/>
  <c r="BM123" i="1"/>
  <c r="BM124" i="1"/>
  <c r="BM126" i="1"/>
  <c r="BM127" i="1"/>
  <c r="BM129" i="1"/>
  <c r="BO33" i="1"/>
  <c r="BO34" i="1"/>
  <c r="BO35" i="1"/>
  <c r="BO36" i="1"/>
  <c r="BO37" i="1"/>
  <c r="BO38" i="1"/>
  <c r="BO39" i="1"/>
  <c r="BO40" i="1"/>
  <c r="BO42" i="1"/>
  <c r="BO43" i="1"/>
  <c r="BO44" i="1"/>
  <c r="BO45" i="1"/>
  <c r="BO47" i="1"/>
  <c r="BO48" i="1"/>
  <c r="BO49" i="1"/>
  <c r="BO50" i="1"/>
  <c r="BO51" i="1"/>
  <c r="BO52" i="1"/>
  <c r="BO54" i="1"/>
  <c r="BO55" i="1"/>
  <c r="BO57" i="1"/>
  <c r="BO58" i="1"/>
  <c r="BO61" i="1"/>
  <c r="BO62" i="1"/>
  <c r="BO63" i="1"/>
  <c r="BO64" i="1"/>
  <c r="BO66" i="1"/>
  <c r="BO67" i="1"/>
  <c r="BO68" i="1"/>
  <c r="BO69" i="1"/>
  <c r="BO70" i="1"/>
  <c r="BO71" i="1"/>
  <c r="BO72" i="1"/>
  <c r="BO73" i="1"/>
  <c r="BO74" i="1"/>
  <c r="BO75" i="1"/>
  <c r="BO76" i="1"/>
  <c r="BO77" i="1"/>
  <c r="BO78" i="1"/>
  <c r="BO79" i="1"/>
  <c r="BO80" i="1"/>
  <c r="BO82" i="1"/>
  <c r="BO83" i="1"/>
  <c r="BO85" i="1"/>
  <c r="BO87" i="1"/>
  <c r="BO88" i="1"/>
  <c r="BO89" i="1"/>
  <c r="BO91" i="1"/>
  <c r="BO93" i="1"/>
  <c r="BO94" i="1"/>
  <c r="BO106" i="1"/>
  <c r="BO107" i="1"/>
  <c r="BO110" i="1"/>
  <c r="BO112" i="1"/>
  <c r="BO113" i="1"/>
  <c r="BO114" i="1"/>
  <c r="BO115" i="1"/>
  <c r="BO116" i="1"/>
  <c r="BO117" i="1"/>
  <c r="BO118" i="1"/>
  <c r="BO120" i="1"/>
  <c r="BO123" i="1"/>
  <c r="BO124" i="1"/>
  <c r="BO126" i="1"/>
  <c r="BO127" i="1"/>
  <c r="BO129" i="1"/>
  <c r="BQ33" i="1"/>
  <c r="BQ34" i="1"/>
  <c r="BQ35" i="1"/>
  <c r="BQ36" i="1"/>
  <c r="BQ37" i="1"/>
  <c r="BQ38" i="1"/>
  <c r="BQ39" i="1"/>
  <c r="BQ40" i="1"/>
  <c r="BQ42" i="1"/>
  <c r="BQ43" i="1"/>
  <c r="BQ44" i="1"/>
  <c r="BQ45" i="1"/>
  <c r="BQ47" i="1"/>
  <c r="BQ48" i="1"/>
  <c r="BQ49" i="1"/>
  <c r="BQ50" i="1"/>
  <c r="BQ51" i="1"/>
  <c r="BQ52" i="1"/>
  <c r="BQ54" i="1"/>
  <c r="BQ55" i="1"/>
  <c r="BQ57" i="1"/>
  <c r="BQ58" i="1"/>
  <c r="BQ61" i="1"/>
  <c r="BQ62" i="1"/>
  <c r="BQ63" i="1"/>
  <c r="BQ64" i="1"/>
  <c r="BQ66" i="1"/>
  <c r="BQ67" i="1"/>
  <c r="BQ68" i="1"/>
  <c r="BQ69" i="1"/>
  <c r="BQ70" i="1"/>
  <c r="BQ71" i="1"/>
  <c r="BQ72" i="1"/>
  <c r="BQ73" i="1"/>
  <c r="BQ74" i="1"/>
  <c r="BQ75" i="1"/>
  <c r="BQ76" i="1"/>
  <c r="BQ77" i="1"/>
  <c r="BQ78" i="1"/>
  <c r="BQ79" i="1"/>
  <c r="BQ80" i="1"/>
  <c r="BQ82" i="1"/>
  <c r="BQ83" i="1"/>
  <c r="BQ85" i="1"/>
  <c r="BQ87" i="1"/>
  <c r="BQ88" i="1"/>
  <c r="BQ89" i="1"/>
  <c r="BQ91" i="1"/>
  <c r="BQ93" i="1"/>
  <c r="BQ94" i="1"/>
  <c r="BQ106" i="1"/>
  <c r="BQ107" i="1"/>
  <c r="BQ110" i="1"/>
  <c r="BQ112" i="1"/>
  <c r="BQ113" i="1"/>
  <c r="BQ114" i="1"/>
  <c r="BQ115" i="1"/>
  <c r="BQ116" i="1"/>
  <c r="BQ118" i="1"/>
  <c r="BQ120" i="1"/>
  <c r="BQ122" i="1"/>
  <c r="BQ123" i="1"/>
  <c r="BQ124" i="1"/>
  <c r="BQ126" i="1"/>
  <c r="BQ127" i="1"/>
  <c r="BQ129" i="1"/>
  <c r="BS33" i="1"/>
  <c r="BS34" i="1"/>
  <c r="BS35" i="1"/>
  <c r="BS36" i="1"/>
  <c r="BS37" i="1"/>
  <c r="BS38" i="1"/>
  <c r="BS39" i="1"/>
  <c r="BS40" i="1"/>
  <c r="BS42" i="1"/>
  <c r="BS43" i="1"/>
  <c r="BS44" i="1"/>
  <c r="BS45" i="1"/>
  <c r="BS47" i="1"/>
  <c r="BS48" i="1"/>
  <c r="BS49" i="1"/>
  <c r="BS50" i="1"/>
  <c r="BS51" i="1"/>
  <c r="BS52" i="1"/>
  <c r="BS54" i="1"/>
  <c r="BS55" i="1"/>
  <c r="BS57" i="1"/>
  <c r="BS58" i="1"/>
  <c r="BS61" i="1"/>
  <c r="BS62" i="1"/>
  <c r="BS63" i="1"/>
  <c r="BS64" i="1"/>
  <c r="BS66" i="1"/>
  <c r="BS67" i="1"/>
  <c r="BS68" i="1"/>
  <c r="BS69" i="1"/>
  <c r="BS70" i="1"/>
  <c r="BS71" i="1"/>
  <c r="BS72" i="1"/>
  <c r="BS73" i="1"/>
  <c r="BS74" i="1"/>
  <c r="BS75" i="1"/>
  <c r="BS76" i="1"/>
  <c r="BS77" i="1"/>
  <c r="BS78" i="1"/>
  <c r="BS79" i="1"/>
  <c r="BS80" i="1"/>
  <c r="BS82" i="1"/>
  <c r="BS83" i="1"/>
  <c r="BS85" i="1"/>
  <c r="BS87" i="1"/>
  <c r="BS88" i="1"/>
  <c r="BS89" i="1"/>
  <c r="BS91" i="1"/>
  <c r="BS93" i="1"/>
  <c r="BS94" i="1"/>
  <c r="BS95" i="1"/>
  <c r="BS100" i="1"/>
  <c r="BS104" i="1"/>
  <c r="BS106" i="1"/>
  <c r="BS107" i="1"/>
  <c r="BS110" i="1"/>
  <c r="BS113" i="1"/>
  <c r="BS114" i="1"/>
  <c r="BS115" i="1"/>
  <c r="BS116" i="1"/>
  <c r="BS118" i="1"/>
  <c r="BS120" i="1"/>
  <c r="BS126" i="1"/>
  <c r="BS127" i="1"/>
  <c r="BS129" i="1"/>
  <c r="BU33" i="1"/>
  <c r="BU34" i="1"/>
  <c r="BU35" i="1"/>
  <c r="BU36" i="1"/>
  <c r="BU37" i="1"/>
  <c r="BU38" i="1"/>
  <c r="BU39" i="1"/>
  <c r="BU40" i="1"/>
  <c r="BU42" i="1"/>
  <c r="BU43" i="1"/>
  <c r="BU44" i="1"/>
  <c r="BU45" i="1"/>
  <c r="BU47" i="1"/>
  <c r="BU48" i="1"/>
  <c r="BU49" i="1"/>
  <c r="BU50" i="1"/>
  <c r="BU51" i="1"/>
  <c r="BU52" i="1"/>
  <c r="BU54" i="1"/>
  <c r="BU55" i="1"/>
  <c r="BU57" i="1"/>
  <c r="BU58" i="1"/>
  <c r="BU61" i="1"/>
  <c r="BU62" i="1"/>
  <c r="BU63" i="1"/>
  <c r="BU64" i="1"/>
  <c r="BU66" i="1"/>
  <c r="BU67" i="1"/>
  <c r="BU68" i="1"/>
  <c r="BU69" i="1"/>
  <c r="BU70" i="1"/>
  <c r="BU71" i="1"/>
  <c r="BU72" i="1"/>
  <c r="BU73" i="1"/>
  <c r="BU74" i="1"/>
  <c r="BU75" i="1"/>
  <c r="BU76" i="1"/>
  <c r="BU77" i="1"/>
  <c r="BU78" i="1"/>
  <c r="BU79" i="1"/>
  <c r="BU80" i="1"/>
  <c r="BU82" i="1"/>
  <c r="BU83" i="1"/>
  <c r="BU85" i="1"/>
  <c r="BU87" i="1"/>
  <c r="BU88" i="1"/>
  <c r="BU89" i="1"/>
  <c r="BU91" i="1"/>
  <c r="BU92" i="1"/>
  <c r="BU93" i="1"/>
  <c r="BU94" i="1"/>
  <c r="BU100" i="1"/>
  <c r="BU104" i="1"/>
  <c r="BU106" i="1"/>
  <c r="BU107" i="1"/>
  <c r="BU110" i="1"/>
  <c r="BU113" i="1"/>
  <c r="BU114" i="1"/>
  <c r="BU115" i="1"/>
  <c r="BU116" i="1"/>
  <c r="BU118" i="1"/>
  <c r="BU120" i="1"/>
  <c r="BU126" i="1"/>
  <c r="BU127" i="1"/>
  <c r="BW31" i="1"/>
  <c r="BW33" i="1"/>
  <c r="BW34" i="1"/>
  <c r="BW35" i="1"/>
  <c r="BW36" i="1"/>
  <c r="BW37" i="1"/>
  <c r="BW38" i="1"/>
  <c r="BW39" i="1"/>
  <c r="BW40" i="1"/>
  <c r="BW42" i="1"/>
  <c r="BW43" i="1"/>
  <c r="BW44" i="1"/>
  <c r="BW45" i="1"/>
  <c r="BW47" i="1"/>
  <c r="BW48" i="1"/>
  <c r="BW49" i="1"/>
  <c r="BW50" i="1"/>
  <c r="BW51" i="1"/>
  <c r="BW52" i="1"/>
  <c r="BW54" i="1"/>
  <c r="BW55" i="1"/>
  <c r="BW57" i="1"/>
  <c r="BW58" i="1"/>
  <c r="BW59" i="1"/>
  <c r="BW61" i="1"/>
  <c r="BW62" i="1"/>
  <c r="BW63" i="1"/>
  <c r="BW64" i="1"/>
  <c r="BW66" i="1"/>
  <c r="BW67" i="1"/>
  <c r="BW68" i="1"/>
  <c r="BW69" i="1"/>
  <c r="BW70" i="1"/>
  <c r="BW71" i="1"/>
  <c r="BW72" i="1"/>
  <c r="BW73" i="1"/>
  <c r="BW74" i="1"/>
  <c r="BW75" i="1"/>
  <c r="BW76" i="1"/>
  <c r="BW77" i="1"/>
  <c r="BW78" i="1"/>
  <c r="BW79" i="1"/>
  <c r="BW80" i="1"/>
  <c r="BW82" i="1"/>
  <c r="BW83" i="1"/>
  <c r="BW85" i="1"/>
  <c r="BW87" i="1"/>
  <c r="BW88" i="1"/>
  <c r="BW89" i="1"/>
  <c r="BW91" i="1"/>
  <c r="BW93" i="1"/>
  <c r="BW94" i="1"/>
  <c r="BW95" i="1"/>
  <c r="BW100" i="1"/>
  <c r="BW104" i="1"/>
  <c r="BW106" i="1"/>
  <c r="BW107" i="1"/>
  <c r="BW110" i="1"/>
  <c r="BW113" i="1"/>
  <c r="BW114" i="1"/>
  <c r="BW115" i="1"/>
  <c r="BW116" i="1"/>
  <c r="BW117" i="1"/>
  <c r="BW118" i="1"/>
  <c r="BW120" i="1"/>
  <c r="BW126" i="1"/>
  <c r="BW127" i="1"/>
  <c r="BY31" i="1"/>
  <c r="BY33" i="1"/>
  <c r="BY34" i="1"/>
  <c r="BY35" i="1"/>
  <c r="BY36" i="1"/>
  <c r="BY37" i="1"/>
  <c r="BY38" i="1"/>
  <c r="BY39" i="1"/>
  <c r="BY40" i="1"/>
  <c r="BY42" i="1"/>
  <c r="BY43" i="1"/>
  <c r="BY44" i="1"/>
  <c r="BY45" i="1"/>
  <c r="BY47" i="1"/>
  <c r="BY48" i="1"/>
  <c r="BY49" i="1"/>
  <c r="BY50" i="1"/>
  <c r="BY51" i="1"/>
  <c r="BY52" i="1"/>
  <c r="BY54" i="1"/>
  <c r="BY55" i="1"/>
  <c r="BY57" i="1"/>
  <c r="BY58" i="1"/>
  <c r="BY59" i="1"/>
  <c r="BY61" i="1"/>
  <c r="BY62" i="1"/>
  <c r="BY63" i="1"/>
  <c r="BY64" i="1"/>
  <c r="BY66" i="1"/>
  <c r="BY67" i="1"/>
  <c r="BY68" i="1"/>
  <c r="BY69" i="1"/>
  <c r="BY70" i="1"/>
  <c r="BY71" i="1"/>
  <c r="BY72" i="1"/>
  <c r="BY73" i="1"/>
  <c r="BY74" i="1"/>
  <c r="BY75" i="1"/>
  <c r="BY76" i="1"/>
  <c r="BY77" i="1"/>
  <c r="BY78" i="1"/>
  <c r="BY79" i="1"/>
  <c r="BY80" i="1"/>
  <c r="BY82" i="1"/>
  <c r="BY83" i="1"/>
  <c r="BY85" i="1"/>
  <c r="BY87" i="1"/>
  <c r="BY88" i="1"/>
  <c r="BY89" i="1"/>
  <c r="BY91" i="1"/>
  <c r="BY93" i="1"/>
  <c r="BY94" i="1"/>
  <c r="BY95" i="1"/>
  <c r="BY100" i="1"/>
  <c r="BY104" i="1"/>
  <c r="BY106" i="1"/>
  <c r="BY107" i="1"/>
  <c r="BY110" i="1"/>
  <c r="BY113" i="1"/>
  <c r="BY114" i="1"/>
  <c r="BY115" i="1"/>
  <c r="BY116" i="1"/>
  <c r="BY117" i="1"/>
  <c r="BY118" i="1"/>
  <c r="BY120" i="1"/>
  <c r="BY126" i="1"/>
  <c r="BY127" i="1"/>
  <c r="CA31" i="1"/>
  <c r="CA33" i="1"/>
  <c r="CA34" i="1"/>
  <c r="CA35" i="1"/>
  <c r="CA36" i="1"/>
  <c r="CA37" i="1"/>
  <c r="CA38" i="1"/>
  <c r="CA39" i="1"/>
  <c r="CA40" i="1"/>
  <c r="CA42" i="1"/>
  <c r="CA43" i="1"/>
  <c r="CA44" i="1"/>
  <c r="CA45" i="1"/>
  <c r="CA47" i="1"/>
  <c r="CA48" i="1"/>
  <c r="CA49" i="1"/>
  <c r="CA50" i="1"/>
  <c r="CA51" i="1"/>
  <c r="CA52" i="1"/>
  <c r="CA54" i="1"/>
  <c r="CA55" i="1"/>
  <c r="CA57" i="1"/>
  <c r="CA58" i="1"/>
  <c r="CA59" i="1"/>
  <c r="CA61" i="1"/>
  <c r="CA62" i="1"/>
  <c r="CA63" i="1"/>
  <c r="CA64" i="1"/>
  <c r="CA66" i="1"/>
  <c r="CA67" i="1"/>
  <c r="CA68" i="1"/>
  <c r="CA69" i="1"/>
  <c r="CA70" i="1"/>
  <c r="CA71" i="1"/>
  <c r="CA72" i="1"/>
  <c r="CA73" i="1"/>
  <c r="CA74" i="1"/>
  <c r="CA75" i="1"/>
  <c r="CA76" i="1"/>
  <c r="CA77" i="1"/>
  <c r="CA78" i="1"/>
  <c r="CA79" i="1"/>
  <c r="CA80" i="1"/>
  <c r="CA82" i="1"/>
  <c r="CA83" i="1"/>
  <c r="CA85" i="1"/>
  <c r="CA87" i="1"/>
  <c r="CA88" i="1"/>
  <c r="CA89" i="1"/>
  <c r="CA91" i="1"/>
  <c r="CA93" i="1"/>
  <c r="CA94" i="1"/>
  <c r="CA95" i="1"/>
  <c r="CA100" i="1"/>
  <c r="CA104" i="1"/>
  <c r="CA106" i="1"/>
  <c r="CA107" i="1"/>
  <c r="CA110" i="1"/>
  <c r="CA113" i="1"/>
  <c r="CA114" i="1"/>
  <c r="CA115" i="1"/>
  <c r="CA116" i="1"/>
  <c r="CA118" i="1"/>
  <c r="CA120" i="1"/>
  <c r="CA126" i="1"/>
  <c r="CA127" i="1"/>
  <c r="BR37" i="1"/>
  <c r="BR42" i="1"/>
  <c r="BR43" i="1"/>
  <c r="BR44" i="1"/>
  <c r="BR45" i="1"/>
  <c r="BR61" i="1"/>
  <c r="BR62" i="1"/>
  <c r="BR63" i="1"/>
  <c r="BR64" i="1"/>
  <c r="BR67" i="1"/>
  <c r="BR68" i="1"/>
  <c r="BR69" i="1"/>
  <c r="BR70" i="1"/>
  <c r="BR71" i="1"/>
  <c r="BR72" i="1"/>
  <c r="BR74" i="1"/>
  <c r="BR75" i="1"/>
  <c r="BR76" i="1"/>
  <c r="BR77" i="1"/>
  <c r="BR78" i="1"/>
  <c r="BR79" i="1"/>
  <c r="BR80" i="1"/>
  <c r="BR82" i="1"/>
  <c r="BR88" i="1"/>
  <c r="BR89" i="1"/>
  <c r="BR91" i="1"/>
  <c r="BR93" i="1"/>
  <c r="BR94" i="1"/>
  <c r="BR107" i="1"/>
  <c r="BR110" i="1"/>
  <c r="BR112" i="1"/>
  <c r="BR114" i="1"/>
  <c r="BR116" i="1"/>
  <c r="BR118" i="1"/>
  <c r="BR123" i="1"/>
  <c r="BR124" i="1"/>
  <c r="BR126" i="1"/>
  <c r="BR127" i="1"/>
  <c r="BR129" i="1"/>
  <c r="BT37" i="1"/>
  <c r="BT42" i="1"/>
  <c r="BT43" i="1"/>
  <c r="BT44" i="1"/>
  <c r="BT45" i="1"/>
  <c r="BT61" i="1"/>
  <c r="BT62" i="1"/>
  <c r="BT63" i="1"/>
  <c r="BT64" i="1"/>
  <c r="BT67" i="1"/>
  <c r="BT68" i="1"/>
  <c r="BT69" i="1"/>
  <c r="BT70" i="1"/>
  <c r="BT71" i="1"/>
  <c r="BT72" i="1"/>
  <c r="BT74" i="1"/>
  <c r="BT75" i="1"/>
  <c r="BT76" i="1"/>
  <c r="BT77" i="1"/>
  <c r="BT78" i="1"/>
  <c r="BT79" i="1"/>
  <c r="BT80" i="1"/>
  <c r="BT82" i="1"/>
  <c r="BT88" i="1"/>
  <c r="BT89" i="1"/>
  <c r="BT91" i="1"/>
  <c r="BT93" i="1"/>
  <c r="BT94" i="1"/>
  <c r="BT107" i="1"/>
  <c r="BT110" i="1"/>
  <c r="BT112" i="1"/>
  <c r="BT114" i="1"/>
  <c r="BT116" i="1"/>
  <c r="BT118" i="1"/>
  <c r="BT123" i="1"/>
  <c r="BT124" i="1"/>
  <c r="BT126" i="1"/>
  <c r="BT127" i="1"/>
  <c r="BT129" i="1"/>
  <c r="BV37" i="1"/>
  <c r="BV42" i="1"/>
  <c r="BV43" i="1"/>
  <c r="BV44" i="1"/>
  <c r="BV45" i="1"/>
  <c r="BV61" i="1"/>
  <c r="BV62" i="1"/>
  <c r="BV63" i="1"/>
  <c r="BV64" i="1"/>
  <c r="BV67" i="1"/>
  <c r="BV68" i="1"/>
  <c r="BV69" i="1"/>
  <c r="BV70" i="1"/>
  <c r="BV71" i="1"/>
  <c r="BV72" i="1"/>
  <c r="BV74" i="1"/>
  <c r="BV75" i="1"/>
  <c r="BV76" i="1"/>
  <c r="BV77" i="1"/>
  <c r="BV78" i="1"/>
  <c r="BV79" i="1"/>
  <c r="BV80" i="1"/>
  <c r="BV82" i="1"/>
  <c r="BV88" i="1"/>
  <c r="BV89" i="1"/>
  <c r="BV91" i="1"/>
  <c r="BV93" i="1"/>
  <c r="BV94" i="1"/>
  <c r="BV107" i="1"/>
  <c r="BV110" i="1"/>
  <c r="BV112" i="1"/>
  <c r="BV114" i="1"/>
  <c r="BV116" i="1"/>
  <c r="BV118" i="1"/>
  <c r="BV123" i="1"/>
  <c r="BV124" i="1"/>
  <c r="BV126" i="1"/>
  <c r="BV127" i="1"/>
  <c r="BV129" i="1"/>
  <c r="BX37" i="1"/>
  <c r="BX42" i="1"/>
  <c r="BX43" i="1"/>
  <c r="BX44" i="1"/>
  <c r="BX45" i="1"/>
  <c r="BX61" i="1"/>
  <c r="BX62" i="1"/>
  <c r="BX63" i="1"/>
  <c r="BX64" i="1"/>
  <c r="BX67" i="1"/>
  <c r="BX68" i="1"/>
  <c r="BX69" i="1"/>
  <c r="BX70" i="1"/>
  <c r="BX71" i="1"/>
  <c r="BX72" i="1"/>
  <c r="BX74" i="1"/>
  <c r="BX75" i="1"/>
  <c r="BX76" i="1"/>
  <c r="BX77" i="1"/>
  <c r="BX78" i="1"/>
  <c r="BX79" i="1"/>
  <c r="BX80" i="1"/>
  <c r="BX82" i="1"/>
  <c r="BX88" i="1"/>
  <c r="BX89" i="1"/>
  <c r="BX91" i="1"/>
  <c r="BX93" i="1"/>
  <c r="BX94" i="1"/>
  <c r="BX107" i="1"/>
  <c r="BX110" i="1"/>
  <c r="BX112" i="1"/>
  <c r="BX114" i="1"/>
  <c r="BX116" i="1"/>
  <c r="BX118" i="1"/>
  <c r="BX123" i="1"/>
  <c r="BX124" i="1"/>
  <c r="BX126" i="1"/>
  <c r="BX127" i="1"/>
  <c r="BX129" i="1"/>
  <c r="BZ37" i="1"/>
  <c r="BZ42" i="1"/>
  <c r="BZ43" i="1"/>
  <c r="BZ44" i="1"/>
  <c r="BZ45" i="1"/>
  <c r="BZ61" i="1"/>
  <c r="BZ62" i="1"/>
  <c r="BZ63" i="1"/>
  <c r="BZ64" i="1"/>
  <c r="BZ67" i="1"/>
  <c r="BZ68" i="1"/>
  <c r="BZ69" i="1"/>
  <c r="BZ70" i="1"/>
  <c r="BZ71" i="1"/>
  <c r="BZ72" i="1"/>
  <c r="BZ74" i="1"/>
  <c r="BZ75" i="1"/>
  <c r="BZ76" i="1"/>
  <c r="BZ77" i="1"/>
  <c r="BZ78" i="1"/>
  <c r="BZ79" i="1"/>
  <c r="BZ80" i="1"/>
  <c r="BZ82" i="1"/>
  <c r="BZ88" i="1"/>
  <c r="BZ89" i="1"/>
  <c r="BZ91" i="1"/>
  <c r="BZ93" i="1"/>
  <c r="BZ94" i="1"/>
  <c r="BZ107" i="1"/>
  <c r="BZ110" i="1"/>
  <c r="BZ112" i="1"/>
  <c r="BZ114" i="1"/>
  <c r="BZ116" i="1"/>
  <c r="BZ118" i="1"/>
  <c r="BZ123" i="1"/>
  <c r="BZ124" i="1"/>
  <c r="BZ126" i="1"/>
  <c r="BZ127" i="1"/>
  <c r="BZ129" i="1"/>
  <c r="BH37" i="1"/>
  <c r="BH42" i="1"/>
  <c r="BH43" i="1"/>
  <c r="BH44" i="1"/>
  <c r="BH45" i="1"/>
  <c r="BH61" i="1"/>
  <c r="BH62" i="1"/>
  <c r="BH63" i="1"/>
  <c r="BH64" i="1"/>
  <c r="BH67" i="1"/>
  <c r="BH68" i="1"/>
  <c r="BH69" i="1"/>
  <c r="BH70" i="1"/>
  <c r="BH71" i="1"/>
  <c r="BH72" i="1"/>
  <c r="BH74" i="1"/>
  <c r="BH75" i="1"/>
  <c r="BH76" i="1"/>
  <c r="BH77" i="1"/>
  <c r="BH78" i="1"/>
  <c r="BH79" i="1"/>
  <c r="BH80" i="1"/>
  <c r="BH88" i="1"/>
  <c r="BH89" i="1"/>
  <c r="BH91" i="1"/>
  <c r="BH93" i="1"/>
  <c r="BH94" i="1"/>
  <c r="BH127" i="1"/>
  <c r="BD34" i="1"/>
  <c r="BD35" i="1"/>
  <c r="BD36" i="1"/>
  <c r="BD38" i="1"/>
  <c r="BD39" i="1"/>
  <c r="BD42" i="1"/>
  <c r="BD43" i="1"/>
  <c r="BD44" i="1"/>
  <c r="BD45" i="1"/>
  <c r="BD47" i="1"/>
  <c r="BD48" i="1"/>
  <c r="BD49" i="1"/>
  <c r="BD50" i="1"/>
  <c r="BD51" i="1"/>
  <c r="BD52" i="1"/>
  <c r="BD54" i="1"/>
  <c r="BD57" i="1"/>
  <c r="BD58" i="1"/>
  <c r="BD61" i="1"/>
  <c r="BD62" i="1"/>
  <c r="BD63" i="1"/>
  <c r="BD64" i="1"/>
  <c r="BD67" i="1"/>
  <c r="BD68" i="1"/>
  <c r="BD69" i="1"/>
  <c r="BD70" i="1"/>
  <c r="BD71" i="1"/>
  <c r="BD72" i="1"/>
  <c r="BD74" i="1"/>
  <c r="BD75" i="1"/>
  <c r="BD76" i="1"/>
  <c r="BD77" i="1"/>
  <c r="BD78" i="1"/>
  <c r="BD79" i="1"/>
  <c r="BD80" i="1"/>
  <c r="BD82" i="1"/>
  <c r="BD85" i="1"/>
  <c r="BD87" i="1"/>
  <c r="BD88" i="1"/>
  <c r="BD89" i="1"/>
  <c r="BD91" i="1"/>
  <c r="BD93" i="1"/>
  <c r="BD94" i="1"/>
  <c r="BD110" i="1"/>
  <c r="BD112" i="1"/>
  <c r="BD114" i="1"/>
  <c r="BD116" i="1"/>
  <c r="BD118" i="1"/>
  <c r="BD120" i="1"/>
  <c r="BD123" i="1"/>
  <c r="BD124" i="1"/>
  <c r="BD126" i="1"/>
  <c r="BD127" i="1"/>
  <c r="BD129" i="1"/>
  <c r="BF37" i="1"/>
  <c r="BF42" i="1"/>
  <c r="BF43" i="1"/>
  <c r="BF44" i="1"/>
  <c r="BF45" i="1"/>
  <c r="BF61" i="1"/>
  <c r="BF62" i="1"/>
  <c r="BF63" i="1"/>
  <c r="BF64" i="1"/>
  <c r="BF67" i="1"/>
  <c r="BF68" i="1"/>
  <c r="BF69" i="1"/>
  <c r="BF70" i="1"/>
  <c r="BF71" i="1"/>
  <c r="BF72" i="1"/>
  <c r="BF74" i="1"/>
  <c r="BF75" i="1"/>
  <c r="BF76" i="1"/>
  <c r="BF77" i="1"/>
  <c r="BF78" i="1"/>
  <c r="BF79" i="1"/>
  <c r="BF80" i="1"/>
  <c r="BF81" i="1"/>
  <c r="BF82" i="1"/>
  <c r="BF88" i="1"/>
  <c r="BF89" i="1"/>
  <c r="BF91" i="1"/>
  <c r="BF93" i="1"/>
  <c r="BF94" i="1"/>
  <c r="BF110" i="1"/>
  <c r="BF114" i="1"/>
  <c r="BF118" i="1"/>
  <c r="BF123" i="1"/>
  <c r="BF124" i="1"/>
  <c r="BF126" i="1"/>
  <c r="BF129" i="1"/>
  <c r="AS26" i="1"/>
  <c r="CA9" i="1"/>
  <c r="CA10" i="1"/>
  <c r="CA11" i="1"/>
  <c r="CA13" i="1"/>
  <c r="CA14" i="1"/>
  <c r="CA15" i="1"/>
  <c r="CA16" i="1"/>
  <c r="CA17" i="1"/>
  <c r="CA18" i="1"/>
  <c r="CA19" i="1"/>
  <c r="CA21" i="1"/>
  <c r="CA22" i="1"/>
  <c r="CA23" i="1"/>
  <c r="CA25" i="1"/>
  <c r="CA26" i="1"/>
  <c r="CA27" i="1"/>
  <c r="BY9" i="1"/>
  <c r="BY10" i="1"/>
  <c r="BY11" i="1"/>
  <c r="BY13" i="1"/>
  <c r="BY14" i="1"/>
  <c r="BY15" i="1"/>
  <c r="BY16" i="1"/>
  <c r="BY17" i="1"/>
  <c r="BY18" i="1"/>
  <c r="BY19" i="1"/>
  <c r="BY21" i="1"/>
  <c r="BY22" i="1"/>
  <c r="BY23" i="1"/>
  <c r="BY25" i="1"/>
  <c r="BY26" i="1"/>
  <c r="BY27" i="1"/>
  <c r="BW9" i="1"/>
  <c r="BW10" i="1"/>
  <c r="BW11" i="1"/>
  <c r="BW13" i="1"/>
  <c r="BW14" i="1"/>
  <c r="BW15" i="1"/>
  <c r="BW16" i="1"/>
  <c r="BW17" i="1"/>
  <c r="BW18" i="1"/>
  <c r="BW19" i="1"/>
  <c r="BW21" i="1"/>
  <c r="BW22" i="1"/>
  <c r="BW23" i="1"/>
  <c r="BW25" i="1"/>
  <c r="BW26" i="1"/>
  <c r="BW27" i="1"/>
  <c r="BU9" i="1"/>
  <c r="BU10" i="1"/>
  <c r="BU11" i="1"/>
  <c r="BU13" i="1"/>
  <c r="BU14" i="1"/>
  <c r="BU15" i="1"/>
  <c r="BU16" i="1"/>
  <c r="BU17" i="1"/>
  <c r="BU18" i="1"/>
  <c r="BU19" i="1"/>
  <c r="BU21" i="1"/>
  <c r="BU22" i="1"/>
  <c r="BU23" i="1"/>
  <c r="BU25" i="1"/>
  <c r="BU26" i="1"/>
  <c r="BU27" i="1"/>
  <c r="BS9" i="1"/>
  <c r="BS10" i="1"/>
  <c r="BS11" i="1"/>
  <c r="BS13" i="1"/>
  <c r="BS14" i="1"/>
  <c r="BS15" i="1"/>
  <c r="BS16" i="1"/>
  <c r="BS17" i="1"/>
  <c r="BS18" i="1"/>
  <c r="BS19" i="1"/>
  <c r="BS21" i="1"/>
  <c r="BS22" i="1"/>
  <c r="BS23" i="1"/>
  <c r="BS25" i="1"/>
  <c r="BS26" i="1"/>
  <c r="BS27" i="1"/>
  <c r="BQ9" i="1"/>
  <c r="BQ10" i="1"/>
  <c r="BQ11" i="1"/>
  <c r="BQ13" i="1"/>
  <c r="BQ14" i="1"/>
  <c r="BQ15" i="1"/>
  <c r="BQ16" i="1"/>
  <c r="BQ17" i="1"/>
  <c r="BQ18" i="1"/>
  <c r="BQ19" i="1"/>
  <c r="BQ21" i="1"/>
  <c r="BQ22" i="1"/>
  <c r="BQ23" i="1"/>
  <c r="BQ25" i="1"/>
  <c r="BQ26" i="1"/>
  <c r="BQ27" i="1"/>
  <c r="BO9" i="1"/>
  <c r="BO10" i="1"/>
  <c r="BO11" i="1"/>
  <c r="BO13" i="1"/>
  <c r="BO14" i="1"/>
  <c r="BO15" i="1"/>
  <c r="BO16" i="1"/>
  <c r="BO17" i="1"/>
  <c r="BO18" i="1"/>
  <c r="BO19" i="1"/>
  <c r="BO21" i="1"/>
  <c r="BO22" i="1"/>
  <c r="BO23" i="1"/>
  <c r="BO25" i="1"/>
  <c r="BO26" i="1"/>
  <c r="BO27" i="1"/>
  <c r="BM9" i="1"/>
  <c r="BM10" i="1"/>
  <c r="BM11" i="1"/>
  <c r="BM13" i="1"/>
  <c r="BM14" i="1"/>
  <c r="BM15" i="1"/>
  <c r="BM16" i="1"/>
  <c r="BM17" i="1"/>
  <c r="BM18" i="1"/>
  <c r="BM19" i="1"/>
  <c r="BM21" i="1"/>
  <c r="BM22" i="1"/>
  <c r="BM23" i="1"/>
  <c r="BM25" i="1"/>
  <c r="BM26" i="1"/>
  <c r="BM27" i="1"/>
  <c r="BK9" i="1"/>
  <c r="BK10" i="1"/>
  <c r="BK11" i="1"/>
  <c r="BK13" i="1"/>
  <c r="BK14" i="1"/>
  <c r="BK15" i="1"/>
  <c r="BK16" i="1"/>
  <c r="BK17" i="1"/>
  <c r="BK18" i="1"/>
  <c r="BK19" i="1"/>
  <c r="BK21" i="1"/>
  <c r="BK22" i="1"/>
  <c r="BK23" i="1"/>
  <c r="BK25" i="1"/>
  <c r="BK26" i="1"/>
  <c r="BK27" i="1"/>
  <c r="BI9" i="1"/>
  <c r="BI10" i="1"/>
  <c r="BI11" i="1"/>
  <c r="BI13" i="1"/>
  <c r="BI14" i="1"/>
  <c r="BI15" i="1"/>
  <c r="BI16" i="1"/>
  <c r="BI17" i="1"/>
  <c r="BI18" i="1"/>
  <c r="BI19" i="1"/>
  <c r="BI21" i="1"/>
  <c r="BI22" i="1"/>
  <c r="BI23" i="1"/>
  <c r="BI25" i="1"/>
  <c r="BI26" i="1"/>
  <c r="BI27" i="1"/>
  <c r="BE9" i="1"/>
  <c r="BD19" i="1"/>
  <c r="BE17" i="1"/>
  <c r="BE16" i="1"/>
  <c r="BE15" i="1"/>
  <c r="BE14" i="1"/>
  <c r="AN128" i="1"/>
  <c r="BS128" i="1" s="1"/>
  <c r="AM128" i="1"/>
  <c r="BQ128" i="1" s="1"/>
  <c r="AL128" i="1"/>
  <c r="AK128" i="1"/>
  <c r="AJ128" i="1"/>
  <c r="BK128" i="1" s="1"/>
  <c r="AI128" i="1"/>
  <c r="BI128" i="1" s="1"/>
  <c r="AH128" i="1"/>
  <c r="BG128" i="1" s="1"/>
  <c r="AA40" i="1"/>
  <c r="AL121" i="1" l="1"/>
  <c r="BO121" i="1" s="1"/>
  <c r="BQ117" i="1"/>
  <c r="AM108" i="1"/>
  <c r="BI117" i="1"/>
  <c r="AI108" i="1"/>
  <c r="BO128" i="1"/>
  <c r="AI121" i="1"/>
  <c r="BI121" i="1" s="1"/>
  <c r="AK121" i="1"/>
  <c r="BM121" i="1" s="1"/>
  <c r="AM121" i="1"/>
  <c r="BQ121" i="1" s="1"/>
  <c r="BM128" i="1"/>
  <c r="AJ121" i="1"/>
  <c r="BK121" i="1" s="1"/>
  <c r="AH121" i="1"/>
  <c r="BH124" i="1"/>
  <c r="BH126" i="1"/>
  <c r="BH123" i="1"/>
  <c r="AI104" i="1" l="1"/>
  <c r="AM104" i="1"/>
  <c r="AL104" i="1"/>
  <c r="M129" i="1"/>
  <c r="M128" i="1" s="1"/>
  <c r="BH129" i="1"/>
  <c r="M126" i="1"/>
  <c r="M122" i="1" s="1"/>
  <c r="BG121" i="1"/>
  <c r="D53" i="1"/>
  <c r="AM103" i="1" l="1"/>
  <c r="AM102" i="1" s="1"/>
  <c r="AM101" i="1" s="1"/>
  <c r="AM100" i="1" s="1"/>
  <c r="BQ104" i="1"/>
  <c r="AL103" i="1"/>
  <c r="AL102" i="1" s="1"/>
  <c r="AL101" i="1" s="1"/>
  <c r="AL100" i="1" s="1"/>
  <c r="BO104" i="1"/>
  <c r="AI103" i="1"/>
  <c r="AI102" i="1" s="1"/>
  <c r="AI101" i="1" s="1"/>
  <c r="AI100" i="1" s="1"/>
  <c r="AI95" i="1" s="1"/>
  <c r="AS104" i="1"/>
  <c r="BI104" i="1"/>
  <c r="AC43" i="1"/>
  <c r="V75" i="1"/>
  <c r="I77" i="1"/>
  <c r="AL95" i="1" l="1"/>
  <c r="BO95" i="1" s="1"/>
  <c r="BO100" i="1"/>
  <c r="AM95" i="1"/>
  <c r="BQ95" i="1" s="1"/>
  <c r="BQ100" i="1"/>
  <c r="AS78" i="1"/>
  <c r="AS79" i="1"/>
  <c r="AS80" i="1"/>
  <c r="AS82" i="1"/>
  <c r="AS85" i="1"/>
  <c r="AS87" i="1"/>
  <c r="AF79" i="1"/>
  <c r="AX79" i="1" s="1"/>
  <c r="AM81" i="1"/>
  <c r="BQ81" i="1" s="1"/>
  <c r="AA79" i="1" l="1"/>
  <c r="AA63" i="1"/>
  <c r="AA14" i="1"/>
  <c r="BD23" i="1" l="1"/>
  <c r="BD25" i="1"/>
  <c r="BD27" i="1"/>
  <c r="I78" i="1"/>
  <c r="BD122" i="1"/>
  <c r="BH122" i="1"/>
  <c r="BR122" i="1"/>
  <c r="BT122" i="1"/>
  <c r="BV122" i="1"/>
  <c r="BX122" i="1"/>
  <c r="BZ122" i="1"/>
  <c r="BC78" i="1" l="1"/>
  <c r="AF78" i="1"/>
  <c r="AX78" i="1" s="1"/>
  <c r="AA78" i="1"/>
  <c r="BZ9" i="1"/>
  <c r="BZ10" i="1"/>
  <c r="BZ11" i="1"/>
  <c r="BZ21" i="1"/>
  <c r="BZ23" i="1"/>
  <c r="BZ27" i="1"/>
  <c r="BX9" i="1"/>
  <c r="BX10" i="1"/>
  <c r="BX11" i="1"/>
  <c r="BX21" i="1"/>
  <c r="BX23" i="1"/>
  <c r="BX27" i="1"/>
  <c r="BV9" i="1"/>
  <c r="BV10" i="1"/>
  <c r="BV11" i="1"/>
  <c r="BV21" i="1"/>
  <c r="BV23" i="1"/>
  <c r="BV27" i="1"/>
  <c r="BT9" i="1"/>
  <c r="BT10" i="1"/>
  <c r="BT11" i="1"/>
  <c r="BT21" i="1"/>
  <c r="BT23" i="1"/>
  <c r="BT27" i="1"/>
  <c r="BR9" i="1"/>
  <c r="BR10" i="1"/>
  <c r="BR11" i="1"/>
  <c r="BR21" i="1"/>
  <c r="BR23" i="1"/>
  <c r="BR25" i="1"/>
  <c r="BR27" i="1"/>
  <c r="BP9" i="1"/>
  <c r="BP10" i="1"/>
  <c r="BP11" i="1"/>
  <c r="BP21" i="1"/>
  <c r="BP23" i="1"/>
  <c r="BP25" i="1"/>
  <c r="BP27" i="1"/>
  <c r="BN9" i="1"/>
  <c r="BN10" i="1"/>
  <c r="BN11" i="1"/>
  <c r="BN23" i="1"/>
  <c r="BN25" i="1"/>
  <c r="BN27" i="1"/>
  <c r="BL9" i="1"/>
  <c r="BL10" i="1"/>
  <c r="BL11" i="1"/>
  <c r="BL21" i="1"/>
  <c r="BL23" i="1"/>
  <c r="BL25" i="1"/>
  <c r="BL27" i="1"/>
  <c r="BJ9" i="1"/>
  <c r="BJ10" i="1"/>
  <c r="BJ11" i="1"/>
  <c r="BJ21" i="1"/>
  <c r="BJ23" i="1"/>
  <c r="BJ25" i="1"/>
  <c r="BJ27" i="1"/>
  <c r="BH9" i="1"/>
  <c r="BH10" i="1"/>
  <c r="BH11" i="1"/>
  <c r="BH23" i="1"/>
  <c r="BH25" i="1"/>
  <c r="BH27" i="1"/>
  <c r="O21" i="1"/>
  <c r="BN21" i="1" s="1"/>
  <c r="L21" i="1"/>
  <c r="BH21" i="1" s="1"/>
  <c r="AX8" i="1"/>
  <c r="AI137" i="1"/>
  <c r="AI136" i="1" s="1"/>
  <c r="AI135" i="1" s="1"/>
  <c r="AJ137" i="1"/>
  <c r="AJ136" i="1" s="1"/>
  <c r="AJ135" i="1" s="1"/>
  <c r="AK137" i="1"/>
  <c r="AK136" i="1" s="1"/>
  <c r="AL137" i="1"/>
  <c r="AL136" i="1" s="1"/>
  <c r="AL135" i="1" s="1"/>
  <c r="AM137" i="1"/>
  <c r="AM136" i="1" s="1"/>
  <c r="AM135" i="1" s="1"/>
  <c r="AN137" i="1"/>
  <c r="AN136" i="1" s="1"/>
  <c r="AN135" i="1" s="1"/>
  <c r="AO137" i="1"/>
  <c r="AO136" i="1" s="1"/>
  <c r="AO135" i="1" s="1"/>
  <c r="AP137" i="1"/>
  <c r="AP136" i="1" s="1"/>
  <c r="AP135" i="1" s="1"/>
  <c r="AQ137" i="1"/>
  <c r="AQ136" i="1" s="1"/>
  <c r="AQ135" i="1" s="1"/>
  <c r="AR137" i="1"/>
  <c r="AR136" i="1" s="1"/>
  <c r="AR135" i="1" s="1"/>
  <c r="AS138" i="1"/>
  <c r="AI133" i="1"/>
  <c r="AJ133" i="1"/>
  <c r="AK133" i="1"/>
  <c r="AL133" i="1"/>
  <c r="AM133" i="1"/>
  <c r="AN133" i="1"/>
  <c r="AO133" i="1"/>
  <c r="AP133" i="1"/>
  <c r="AQ133" i="1"/>
  <c r="AR133" i="1"/>
  <c r="AP129" i="1"/>
  <c r="AQ129" i="1"/>
  <c r="AR129" i="1"/>
  <c r="AK111" i="1"/>
  <c r="BM111" i="1" s="1"/>
  <c r="AI111" i="1"/>
  <c r="AM111" i="1"/>
  <c r="BQ111" i="1" s="1"/>
  <c r="BI109" i="1"/>
  <c r="AJ109" i="1"/>
  <c r="BK109" i="1" s="1"/>
  <c r="AK109" i="1"/>
  <c r="BM109" i="1" s="1"/>
  <c r="BO109" i="1"/>
  <c r="BQ109" i="1"/>
  <c r="AN109" i="1"/>
  <c r="BS109" i="1" s="1"/>
  <c r="BU109" i="1"/>
  <c r="AP109" i="1"/>
  <c r="BW109" i="1" s="1"/>
  <c r="AQ109" i="1"/>
  <c r="BY109" i="1" s="1"/>
  <c r="AR109" i="1"/>
  <c r="CA109" i="1" s="1"/>
  <c r="BI103" i="1"/>
  <c r="AJ103" i="1"/>
  <c r="AK103" i="1"/>
  <c r="BQ103" i="1"/>
  <c r="BS103" i="1"/>
  <c r="AO103" i="1"/>
  <c r="AP103" i="1"/>
  <c r="AQ103" i="1"/>
  <c r="BY103" i="1" s="1"/>
  <c r="AR103" i="1"/>
  <c r="AI90" i="1"/>
  <c r="BI90" i="1" s="1"/>
  <c r="AJ90" i="1"/>
  <c r="BK90" i="1" s="1"/>
  <c r="AK90" i="1"/>
  <c r="BM90" i="1" s="1"/>
  <c r="AL90" i="1"/>
  <c r="BO90" i="1" s="1"/>
  <c r="AM90" i="1"/>
  <c r="BQ90" i="1" s="1"/>
  <c r="AN90" i="1"/>
  <c r="BS90" i="1" s="1"/>
  <c r="AO90" i="1"/>
  <c r="BU90" i="1" s="1"/>
  <c r="AP90" i="1"/>
  <c r="BW90" i="1" s="1"/>
  <c r="AQ90" i="1"/>
  <c r="BY90" i="1" s="1"/>
  <c r="AR90" i="1"/>
  <c r="CA90" i="1" s="1"/>
  <c r="AI86" i="1"/>
  <c r="AJ86" i="1"/>
  <c r="AK86" i="1"/>
  <c r="AL86" i="1"/>
  <c r="AM86" i="1"/>
  <c r="BQ86" i="1" s="1"/>
  <c r="AN86" i="1"/>
  <c r="AO86" i="1"/>
  <c r="BU86" i="1" s="1"/>
  <c r="AP86" i="1"/>
  <c r="AQ86" i="1"/>
  <c r="AR86" i="1"/>
  <c r="AI81" i="1"/>
  <c r="BI81" i="1" s="1"/>
  <c r="AJ81" i="1"/>
  <c r="BK81" i="1" s="1"/>
  <c r="AK81" i="1"/>
  <c r="BM81" i="1" s="1"/>
  <c r="AL81" i="1"/>
  <c r="BO81" i="1" s="1"/>
  <c r="AN81" i="1"/>
  <c r="BS81" i="1" s="1"/>
  <c r="AO81" i="1"/>
  <c r="BU81" i="1" s="1"/>
  <c r="AP81" i="1"/>
  <c r="BW81" i="1" s="1"/>
  <c r="AQ81" i="1"/>
  <c r="BY81" i="1" s="1"/>
  <c r="AR81" i="1"/>
  <c r="CA81" i="1" s="1"/>
  <c r="AI65" i="1"/>
  <c r="BI65" i="1" s="1"/>
  <c r="AJ65" i="1"/>
  <c r="BK65" i="1" s="1"/>
  <c r="AK65" i="1"/>
  <c r="BM65" i="1" s="1"/>
  <c r="AL65" i="1"/>
  <c r="BO65" i="1" s="1"/>
  <c r="AM65" i="1"/>
  <c r="AN65" i="1"/>
  <c r="BS65" i="1" s="1"/>
  <c r="AO65" i="1"/>
  <c r="BU65" i="1" s="1"/>
  <c r="AP65" i="1"/>
  <c r="BW65" i="1" s="1"/>
  <c r="AQ65" i="1"/>
  <c r="BY65" i="1" s="1"/>
  <c r="AR65" i="1"/>
  <c r="CA65" i="1" s="1"/>
  <c r="AI60" i="1"/>
  <c r="BI60" i="1" s="1"/>
  <c r="AJ60" i="1"/>
  <c r="BK60" i="1" s="1"/>
  <c r="AK60" i="1"/>
  <c r="BM60" i="1" s="1"/>
  <c r="AL60" i="1"/>
  <c r="AM60" i="1"/>
  <c r="AN60" i="1"/>
  <c r="AO60" i="1"/>
  <c r="AP60" i="1"/>
  <c r="BW60" i="1" s="1"/>
  <c r="AQ60" i="1"/>
  <c r="BY60" i="1" s="1"/>
  <c r="AR60" i="1"/>
  <c r="CA60" i="1" s="1"/>
  <c r="AI56" i="1"/>
  <c r="AJ56" i="1"/>
  <c r="BK56" i="1" s="1"/>
  <c r="AK56" i="1"/>
  <c r="BM56" i="1" s="1"/>
  <c r="AL56" i="1"/>
  <c r="AM56" i="1"/>
  <c r="AN56" i="1"/>
  <c r="BS56" i="1" s="1"/>
  <c r="AO56" i="1"/>
  <c r="AP56" i="1"/>
  <c r="AQ56" i="1"/>
  <c r="AR56" i="1"/>
  <c r="CA56" i="1" s="1"/>
  <c r="AI46" i="1"/>
  <c r="AJ46" i="1"/>
  <c r="BK46" i="1" s="1"/>
  <c r="AK46" i="1"/>
  <c r="AL46" i="1"/>
  <c r="BO46" i="1" s="1"/>
  <c r="AM46" i="1"/>
  <c r="BQ46" i="1" s="1"/>
  <c r="AN46" i="1"/>
  <c r="BS46" i="1" s="1"/>
  <c r="AO46" i="1"/>
  <c r="AP46" i="1"/>
  <c r="BW46" i="1" s="1"/>
  <c r="AQ46" i="1"/>
  <c r="BY46" i="1" s="1"/>
  <c r="AR46" i="1"/>
  <c r="CA46" i="1" s="1"/>
  <c r="AI41" i="1"/>
  <c r="AJ41" i="1"/>
  <c r="BK41" i="1" s="1"/>
  <c r="AK41" i="1"/>
  <c r="BM41" i="1" s="1"/>
  <c r="AL41" i="1"/>
  <c r="BO41" i="1" s="1"/>
  <c r="AM41" i="1"/>
  <c r="BQ41" i="1" s="1"/>
  <c r="AN41" i="1"/>
  <c r="BS41" i="1" s="1"/>
  <c r="AO41" i="1"/>
  <c r="BU41" i="1" s="1"/>
  <c r="AP41" i="1"/>
  <c r="BW41" i="1" s="1"/>
  <c r="AQ41" i="1"/>
  <c r="BY41" i="1" s="1"/>
  <c r="AR41" i="1"/>
  <c r="CA41" i="1" s="1"/>
  <c r="BI32" i="1"/>
  <c r="AJ32" i="1"/>
  <c r="BM32" i="1"/>
  <c r="AL32" i="1"/>
  <c r="AM32" i="1"/>
  <c r="AN32" i="1"/>
  <c r="AO32" i="1"/>
  <c r="BU32" i="1" s="1"/>
  <c r="AP32" i="1"/>
  <c r="BW32" i="1" s="1"/>
  <c r="AQ32" i="1"/>
  <c r="BY32" i="1" s="1"/>
  <c r="AR32" i="1"/>
  <c r="CA32" i="1" s="1"/>
  <c r="AA105" i="1"/>
  <c r="BI8" i="1"/>
  <c r="BU8" i="1"/>
  <c r="AP8" i="1"/>
  <c r="BW8" i="1" s="1"/>
  <c r="AQ8" i="1"/>
  <c r="BY8" i="1" s="1"/>
  <c r="AR8" i="1"/>
  <c r="CA8" i="1" s="1"/>
  <c r="AI24" i="1"/>
  <c r="AI12" i="1" s="1"/>
  <c r="AJ24" i="1"/>
  <c r="AJ12" i="1" s="1"/>
  <c r="AK24" i="1"/>
  <c r="AL24" i="1"/>
  <c r="AM24" i="1"/>
  <c r="AN24" i="1"/>
  <c r="AO24" i="1"/>
  <c r="AP24" i="1"/>
  <c r="AQ24" i="1"/>
  <c r="AR24" i="1"/>
  <c r="AA8" i="1"/>
  <c r="AA127" i="1"/>
  <c r="AA126" i="1"/>
  <c r="BU60" i="1" l="1"/>
  <c r="AO59" i="1"/>
  <c r="BU59" i="1" s="1"/>
  <c r="BU46" i="1"/>
  <c r="AR53" i="1"/>
  <c r="CA53" i="1" s="1"/>
  <c r="BS32" i="1"/>
  <c r="BS60" i="1"/>
  <c r="AN59" i="1"/>
  <c r="BS59" i="1" s="1"/>
  <c r="AM84" i="1"/>
  <c r="BQ84" i="1" s="1"/>
  <c r="BO32" i="1"/>
  <c r="BQ60" i="1"/>
  <c r="AM59" i="1"/>
  <c r="BQ59" i="1" s="1"/>
  <c r="BQ32" i="1"/>
  <c r="BO60" i="1"/>
  <c r="AL59" i="1"/>
  <c r="BO59" i="1" s="1"/>
  <c r="BQ65" i="1"/>
  <c r="BK32" i="1"/>
  <c r="AS129" i="1"/>
  <c r="BI41" i="1"/>
  <c r="AN53" i="1"/>
  <c r="BS53" i="1" s="1"/>
  <c r="AO84" i="1"/>
  <c r="BU84" i="1" s="1"/>
  <c r="AQ102" i="1"/>
  <c r="BY102" i="1" s="1"/>
  <c r="BS101" i="1"/>
  <c r="BQ102" i="1"/>
  <c r="BM46" i="1"/>
  <c r="AJ53" i="1"/>
  <c r="BK53" i="1" s="1"/>
  <c r="BI46" i="1"/>
  <c r="AQ53" i="1"/>
  <c r="BY53" i="1" s="1"/>
  <c r="BY56" i="1"/>
  <c r="AO53" i="1"/>
  <c r="BU56" i="1"/>
  <c r="AM53" i="1"/>
  <c r="BQ53" i="1" s="1"/>
  <c r="BQ56" i="1"/>
  <c r="AI53" i="1"/>
  <c r="BI53" i="1" s="1"/>
  <c r="BI56" i="1"/>
  <c r="AR84" i="1"/>
  <c r="CA84" i="1" s="1"/>
  <c r="CA86" i="1"/>
  <c r="AP84" i="1"/>
  <c r="BW84" i="1" s="1"/>
  <c r="BW86" i="1"/>
  <c r="AN84" i="1"/>
  <c r="BS84" i="1" s="1"/>
  <c r="BS86" i="1"/>
  <c r="AL84" i="1"/>
  <c r="BO84" i="1" s="1"/>
  <c r="BO86" i="1"/>
  <c r="AJ84" i="1"/>
  <c r="BK84" i="1" s="1"/>
  <c r="BK86" i="1"/>
  <c r="AQ101" i="1"/>
  <c r="BY101" i="1" s="1"/>
  <c r="BQ101" i="1"/>
  <c r="AO102" i="1"/>
  <c r="BU103" i="1"/>
  <c r="AK102" i="1"/>
  <c r="BM103" i="1"/>
  <c r="BY129" i="1"/>
  <c r="AQ128" i="1"/>
  <c r="BY128" i="1" s="1"/>
  <c r="BU129" i="1"/>
  <c r="BU128" i="1"/>
  <c r="AK53" i="1"/>
  <c r="BM53" i="1" s="1"/>
  <c r="AP53" i="1"/>
  <c r="BW53" i="1" s="1"/>
  <c r="BW56" i="1"/>
  <c r="AL53" i="1"/>
  <c r="BO53" i="1" s="1"/>
  <c r="BO56" i="1"/>
  <c r="AQ84" i="1"/>
  <c r="BY84" i="1" s="1"/>
  <c r="BY86" i="1"/>
  <c r="AK84" i="1"/>
  <c r="BM84" i="1" s="1"/>
  <c r="BM86" i="1"/>
  <c r="AI84" i="1"/>
  <c r="BI84" i="1" s="1"/>
  <c r="BI86" i="1"/>
  <c r="AR102" i="1"/>
  <c r="CA103" i="1"/>
  <c r="AP102" i="1"/>
  <c r="BW103" i="1"/>
  <c r="BO103" i="1"/>
  <c r="AJ102" i="1"/>
  <c r="BK103" i="1"/>
  <c r="BI111" i="1"/>
  <c r="CA129" i="1"/>
  <c r="AR128" i="1"/>
  <c r="CA128" i="1" s="1"/>
  <c r="BW129" i="1"/>
  <c r="AP128" i="1"/>
  <c r="BW128" i="1" s="1"/>
  <c r="CA24" i="1"/>
  <c r="BY24" i="1"/>
  <c r="BW24" i="1"/>
  <c r="BU24" i="1"/>
  <c r="BS24" i="1"/>
  <c r="BQ24" i="1"/>
  <c r="BO24" i="1"/>
  <c r="BM24" i="1"/>
  <c r="BK24" i="1"/>
  <c r="BI24" i="1"/>
  <c r="K127" i="1"/>
  <c r="K122" i="1" s="1"/>
  <c r="V126" i="1"/>
  <c r="W126" i="1" s="1"/>
  <c r="AK135" i="1"/>
  <c r="BQ105" i="1"/>
  <c r="AL111" i="1"/>
  <c r="AK105" i="1"/>
  <c r="BM105" i="1" s="1"/>
  <c r="BU53" i="1" l="1"/>
  <c r="AO31" i="1"/>
  <c r="AN31" i="1"/>
  <c r="AM31" i="1"/>
  <c r="AL31" i="1"/>
  <c r="AI31" i="1"/>
  <c r="AI30" i="1" s="1"/>
  <c r="AJ31" i="1"/>
  <c r="AK31" i="1"/>
  <c r="AK30" i="1" s="1"/>
  <c r="BS102" i="1"/>
  <c r="BI105" i="1"/>
  <c r="BI101" i="1"/>
  <c r="BI102" i="1"/>
  <c r="BO105" i="1"/>
  <c r="BO111" i="1"/>
  <c r="V127" i="1"/>
  <c r="W127" i="1" s="1"/>
  <c r="BF127" i="1"/>
  <c r="AJ101" i="1"/>
  <c r="BK102" i="1"/>
  <c r="BO101" i="1"/>
  <c r="BO102" i="1"/>
  <c r="AP101" i="1"/>
  <c r="BW101" i="1" s="1"/>
  <c r="BW102" i="1"/>
  <c r="AR101" i="1"/>
  <c r="CA101" i="1" s="1"/>
  <c r="CA102" i="1"/>
  <c r="AK101" i="1"/>
  <c r="BM102" i="1"/>
  <c r="AO101" i="1"/>
  <c r="BU101" i="1" s="1"/>
  <c r="BU102" i="1"/>
  <c r="I76" i="1"/>
  <c r="I75" i="1"/>
  <c r="E60" i="1"/>
  <c r="F60" i="1"/>
  <c r="G60" i="1"/>
  <c r="H60" i="1"/>
  <c r="D60" i="1"/>
  <c r="D41" i="1"/>
  <c r="AA75" i="1" l="1"/>
  <c r="W75" i="1"/>
  <c r="BU31" i="1"/>
  <c r="AO30" i="1"/>
  <c r="AA76" i="1"/>
  <c r="BM31" i="1"/>
  <c r="AN30" i="1"/>
  <c r="BS31" i="1"/>
  <c r="AL30" i="1"/>
  <c r="BO31" i="1"/>
  <c r="AM30" i="1"/>
  <c r="BQ31" i="1"/>
  <c r="AJ30" i="1"/>
  <c r="BI31" i="1"/>
  <c r="BK31" i="1"/>
  <c r="BM101" i="1"/>
  <c r="AK100" i="1"/>
  <c r="BK101" i="1"/>
  <c r="BI100" i="1"/>
  <c r="V80" i="1"/>
  <c r="V79" i="1"/>
  <c r="W79" i="1" s="1"/>
  <c r="V78" i="1"/>
  <c r="W78" i="1" s="1"/>
  <c r="CA147" i="1"/>
  <c r="BZ147" i="1"/>
  <c r="BY147" i="1"/>
  <c r="BX147" i="1"/>
  <c r="BW147" i="1"/>
  <c r="BV147" i="1"/>
  <c r="BU147" i="1"/>
  <c r="BT147" i="1"/>
  <c r="BS147" i="1"/>
  <c r="BR147" i="1"/>
  <c r="BQ147" i="1"/>
  <c r="BP147" i="1"/>
  <c r="BO147" i="1"/>
  <c r="BN147" i="1"/>
  <c r="BM147" i="1"/>
  <c r="BL147" i="1"/>
  <c r="BK147" i="1"/>
  <c r="BJ147" i="1"/>
  <c r="BI147" i="1"/>
  <c r="BH147" i="1"/>
  <c r="BG147" i="1"/>
  <c r="BE147" i="1"/>
  <c r="BD147" i="1"/>
  <c r="BB147" i="1"/>
  <c r="BA147" i="1"/>
  <c r="AZ147" i="1"/>
  <c r="AY147" i="1"/>
  <c r="AW147" i="1"/>
  <c r="AS147" i="1"/>
  <c r="AK95" i="1" l="1"/>
  <c r="BM95" i="1" s="1"/>
  <c r="BM100" i="1"/>
  <c r="BI95" i="1"/>
  <c r="CC147" i="1"/>
  <c r="AX147" i="1" l="1"/>
  <c r="I147" i="1"/>
  <c r="CA144" i="1"/>
  <c r="BZ144" i="1"/>
  <c r="BY144" i="1"/>
  <c r="BX144" i="1"/>
  <c r="BW144" i="1"/>
  <c r="BV144" i="1"/>
  <c r="BU144" i="1"/>
  <c r="BT144" i="1"/>
  <c r="BS144" i="1"/>
  <c r="BR144" i="1"/>
  <c r="BQ144" i="1"/>
  <c r="BP144" i="1"/>
  <c r="BO144" i="1"/>
  <c r="BN144" i="1"/>
  <c r="BM144" i="1"/>
  <c r="BL144" i="1"/>
  <c r="BK144" i="1"/>
  <c r="BJ144" i="1"/>
  <c r="BI144" i="1"/>
  <c r="BH144" i="1"/>
  <c r="BG144" i="1"/>
  <c r="BE144" i="1"/>
  <c r="BD144" i="1"/>
  <c r="BB144" i="1"/>
  <c r="BA144" i="1"/>
  <c r="AZ144" i="1"/>
  <c r="AY144" i="1"/>
  <c r="AW144" i="1"/>
  <c r="AS144" i="1"/>
  <c r="AE144" i="1"/>
  <c r="AD144" i="1"/>
  <c r="AC144" i="1"/>
  <c r="AB144" i="1"/>
  <c r="CA143" i="1"/>
  <c r="BZ143" i="1"/>
  <c r="BY143" i="1"/>
  <c r="BX143" i="1"/>
  <c r="BW143" i="1"/>
  <c r="BV143" i="1"/>
  <c r="BU143" i="1"/>
  <c r="BT143" i="1"/>
  <c r="BS143" i="1"/>
  <c r="BR143" i="1"/>
  <c r="BQ143" i="1"/>
  <c r="BP143" i="1"/>
  <c r="BO143" i="1"/>
  <c r="BN143" i="1"/>
  <c r="BM143" i="1"/>
  <c r="BL143" i="1"/>
  <c r="BK143" i="1"/>
  <c r="BJ143" i="1"/>
  <c r="BI143" i="1"/>
  <c r="BH143" i="1"/>
  <c r="BG143" i="1"/>
  <c r="BE143" i="1"/>
  <c r="BD143" i="1"/>
  <c r="BB143" i="1"/>
  <c r="BA143" i="1"/>
  <c r="AZ143" i="1"/>
  <c r="AY143" i="1"/>
  <c r="AW143" i="1"/>
  <c r="AS143" i="1"/>
  <c r="AE143" i="1"/>
  <c r="AD143" i="1"/>
  <c r="AC143" i="1"/>
  <c r="AB143" i="1"/>
  <c r="AW142" i="1"/>
  <c r="AR142" i="1"/>
  <c r="AQ142" i="1"/>
  <c r="AP142" i="1"/>
  <c r="AO142" i="1"/>
  <c r="CA142" i="1" s="1"/>
  <c r="AN142" i="1"/>
  <c r="BS142" i="1" s="1"/>
  <c r="AM142" i="1"/>
  <c r="BY142" i="1" s="1"/>
  <c r="AL142" i="1"/>
  <c r="BO142" i="1" s="1"/>
  <c r="AK142" i="1"/>
  <c r="BM142" i="1" s="1"/>
  <c r="AJ142" i="1"/>
  <c r="BK142" i="1" s="1"/>
  <c r="AI142" i="1"/>
  <c r="BU142" i="1" s="1"/>
  <c r="AH142" i="1"/>
  <c r="BG142" i="1" s="1"/>
  <c r="AG142" i="1"/>
  <c r="U142" i="1"/>
  <c r="T142" i="1"/>
  <c r="S142" i="1"/>
  <c r="R142" i="1"/>
  <c r="BZ142" i="1" s="1"/>
  <c r="Q142" i="1"/>
  <c r="BR142" i="1" s="1"/>
  <c r="P142" i="1"/>
  <c r="BX142" i="1" s="1"/>
  <c r="O142" i="1"/>
  <c r="BN142" i="1" s="1"/>
  <c r="N142" i="1"/>
  <c r="BV142" i="1" s="1"/>
  <c r="M142" i="1"/>
  <c r="BJ142" i="1" s="1"/>
  <c r="L142" i="1"/>
  <c r="BT142" i="1" s="1"/>
  <c r="J142" i="1"/>
  <c r="H142" i="1"/>
  <c r="BB142" i="1" s="1"/>
  <c r="G142" i="1"/>
  <c r="BA142" i="1" s="1"/>
  <c r="F142" i="1"/>
  <c r="AZ142" i="1" s="1"/>
  <c r="E142" i="1"/>
  <c r="AY142" i="1" s="1"/>
  <c r="CA140" i="1"/>
  <c r="BZ140" i="1"/>
  <c r="BY140" i="1"/>
  <c r="BX140" i="1"/>
  <c r="BW140" i="1"/>
  <c r="BV140" i="1"/>
  <c r="BU140" i="1"/>
  <c r="BT140" i="1"/>
  <c r="BS140" i="1"/>
  <c r="BR140" i="1"/>
  <c r="BQ140" i="1"/>
  <c r="BP140" i="1"/>
  <c r="BO140" i="1"/>
  <c r="BN140" i="1"/>
  <c r="BM140" i="1"/>
  <c r="BL140" i="1"/>
  <c r="BK140" i="1"/>
  <c r="BJ140" i="1"/>
  <c r="BI140" i="1"/>
  <c r="BH140" i="1"/>
  <c r="CA141" i="1"/>
  <c r="BZ141" i="1"/>
  <c r="BY141" i="1"/>
  <c r="BX141" i="1"/>
  <c r="BW141" i="1"/>
  <c r="BV141" i="1"/>
  <c r="BU141" i="1"/>
  <c r="BT141" i="1"/>
  <c r="BS141" i="1"/>
  <c r="BR141" i="1"/>
  <c r="BQ141" i="1"/>
  <c r="BP141" i="1"/>
  <c r="BO141" i="1"/>
  <c r="BN141" i="1"/>
  <c r="BM141" i="1"/>
  <c r="BL141" i="1"/>
  <c r="BK141" i="1"/>
  <c r="BJ141" i="1"/>
  <c r="BI141" i="1"/>
  <c r="BH141" i="1"/>
  <c r="CA146" i="1"/>
  <c r="BZ146" i="1"/>
  <c r="BY146" i="1"/>
  <c r="BX146" i="1"/>
  <c r="BW146" i="1"/>
  <c r="BV146" i="1"/>
  <c r="BU146" i="1"/>
  <c r="BT146" i="1"/>
  <c r="BS146" i="1"/>
  <c r="BR146" i="1"/>
  <c r="BQ146" i="1"/>
  <c r="BP146" i="1"/>
  <c r="BO146" i="1"/>
  <c r="BN146" i="1"/>
  <c r="BM146" i="1"/>
  <c r="BL146" i="1"/>
  <c r="BK146" i="1"/>
  <c r="BJ146" i="1"/>
  <c r="BI146" i="1"/>
  <c r="BH146" i="1"/>
  <c r="CA148" i="1"/>
  <c r="BZ148" i="1"/>
  <c r="BY148" i="1"/>
  <c r="BX148" i="1"/>
  <c r="BW148" i="1"/>
  <c r="BV148" i="1"/>
  <c r="BU148" i="1"/>
  <c r="BT148" i="1"/>
  <c r="BS148" i="1"/>
  <c r="BR148" i="1"/>
  <c r="BQ148" i="1"/>
  <c r="BP148" i="1"/>
  <c r="BO148" i="1"/>
  <c r="BN148" i="1"/>
  <c r="BM148" i="1"/>
  <c r="BL148" i="1"/>
  <c r="BK148" i="1"/>
  <c r="BJ148" i="1"/>
  <c r="BI148" i="1"/>
  <c r="BH148" i="1"/>
  <c r="CA138" i="1"/>
  <c r="BZ138" i="1"/>
  <c r="BY138" i="1"/>
  <c r="BW138" i="1"/>
  <c r="BU138" i="1"/>
  <c r="BS138" i="1"/>
  <c r="BR138" i="1"/>
  <c r="BQ138" i="1"/>
  <c r="BO138" i="1"/>
  <c r="BM138" i="1"/>
  <c r="BK138" i="1"/>
  <c r="BI138" i="1"/>
  <c r="CA137" i="1"/>
  <c r="BY137" i="1"/>
  <c r="BW137" i="1"/>
  <c r="BU137" i="1"/>
  <c r="BS137" i="1"/>
  <c r="BQ137" i="1"/>
  <c r="BO137" i="1"/>
  <c r="BM137" i="1"/>
  <c r="BK137" i="1"/>
  <c r="BI137" i="1"/>
  <c r="CA136" i="1"/>
  <c r="BZ136" i="1"/>
  <c r="BY136" i="1"/>
  <c r="BW136" i="1"/>
  <c r="BU136" i="1"/>
  <c r="BS136" i="1"/>
  <c r="BR136" i="1"/>
  <c r="BQ136" i="1"/>
  <c r="BO136" i="1"/>
  <c r="BM136" i="1"/>
  <c r="BK136" i="1"/>
  <c r="BI136" i="1"/>
  <c r="CA135" i="1"/>
  <c r="BY135" i="1"/>
  <c r="BW135" i="1"/>
  <c r="BU135" i="1"/>
  <c r="BS135" i="1"/>
  <c r="BQ135" i="1"/>
  <c r="BO135" i="1"/>
  <c r="BM135" i="1"/>
  <c r="BK135" i="1"/>
  <c r="BI135" i="1"/>
  <c r="CA134" i="1"/>
  <c r="BY134" i="1"/>
  <c r="BW134" i="1"/>
  <c r="BU134" i="1"/>
  <c r="BS134" i="1"/>
  <c r="BQ134" i="1"/>
  <c r="BO134" i="1"/>
  <c r="BM134" i="1"/>
  <c r="BK134" i="1"/>
  <c r="BI134" i="1"/>
  <c r="CA133" i="1"/>
  <c r="BZ133" i="1"/>
  <c r="BY133" i="1"/>
  <c r="BW133" i="1"/>
  <c r="BU133" i="1"/>
  <c r="BS133" i="1"/>
  <c r="BR133" i="1"/>
  <c r="BQ133" i="1"/>
  <c r="BO133" i="1"/>
  <c r="BM133" i="1"/>
  <c r="BK133" i="1"/>
  <c r="BI133" i="1"/>
  <c r="CA132" i="1"/>
  <c r="BZ132" i="1"/>
  <c r="BY132" i="1"/>
  <c r="BW132" i="1"/>
  <c r="BU132" i="1"/>
  <c r="BS132" i="1"/>
  <c r="BR132" i="1"/>
  <c r="BQ132" i="1"/>
  <c r="BO132" i="1"/>
  <c r="BM132" i="1"/>
  <c r="BK132" i="1"/>
  <c r="BI132" i="1"/>
  <c r="CA131" i="1"/>
  <c r="BZ131" i="1"/>
  <c r="BY131" i="1"/>
  <c r="BW131" i="1"/>
  <c r="BU131" i="1"/>
  <c r="BS131" i="1"/>
  <c r="BR131" i="1"/>
  <c r="BQ131" i="1"/>
  <c r="BO131" i="1"/>
  <c r="BM131" i="1"/>
  <c r="BK131" i="1"/>
  <c r="BI131" i="1"/>
  <c r="CA130" i="1"/>
  <c r="BY130" i="1"/>
  <c r="BW130" i="1"/>
  <c r="BU130" i="1"/>
  <c r="BS130" i="1"/>
  <c r="BQ130" i="1"/>
  <c r="BO130" i="1"/>
  <c r="BM130" i="1"/>
  <c r="BK130" i="1"/>
  <c r="BI130" i="1"/>
  <c r="BP91" i="1"/>
  <c r="BN91" i="1"/>
  <c r="BL91" i="1"/>
  <c r="BJ91" i="1"/>
  <c r="BP89" i="1"/>
  <c r="BN89" i="1"/>
  <c r="BL89" i="1"/>
  <c r="BJ89" i="1"/>
  <c r="BP88" i="1"/>
  <c r="BN88" i="1"/>
  <c r="BL88" i="1"/>
  <c r="BJ88" i="1"/>
  <c r="BP80" i="1"/>
  <c r="BN80" i="1"/>
  <c r="BL80" i="1"/>
  <c r="BJ80" i="1"/>
  <c r="BP79" i="1"/>
  <c r="BN79" i="1"/>
  <c r="BL79" i="1"/>
  <c r="BJ79" i="1"/>
  <c r="BP78" i="1"/>
  <c r="BN78" i="1"/>
  <c r="BL78" i="1"/>
  <c r="BJ78" i="1"/>
  <c r="BP77" i="1"/>
  <c r="BN77" i="1"/>
  <c r="BL77" i="1"/>
  <c r="BJ77" i="1"/>
  <c r="BP76" i="1"/>
  <c r="BN76" i="1"/>
  <c r="BL76" i="1"/>
  <c r="BJ76" i="1"/>
  <c r="BP75" i="1"/>
  <c r="BN75" i="1"/>
  <c r="BL75" i="1"/>
  <c r="BJ75" i="1"/>
  <c r="BP74" i="1"/>
  <c r="BN74" i="1"/>
  <c r="BL74" i="1"/>
  <c r="BJ74" i="1"/>
  <c r="BP72" i="1"/>
  <c r="BN72" i="1"/>
  <c r="BL72" i="1"/>
  <c r="BJ72" i="1"/>
  <c r="BP71" i="1"/>
  <c r="BN71" i="1"/>
  <c r="BL71" i="1"/>
  <c r="BJ71" i="1"/>
  <c r="BP70" i="1"/>
  <c r="BN70" i="1"/>
  <c r="BL70" i="1"/>
  <c r="BJ70" i="1"/>
  <c r="BP69" i="1"/>
  <c r="BN69" i="1"/>
  <c r="BL69" i="1"/>
  <c r="BJ69" i="1"/>
  <c r="BP68" i="1"/>
  <c r="BN68" i="1"/>
  <c r="BL68" i="1"/>
  <c r="BJ68" i="1"/>
  <c r="BP67" i="1"/>
  <c r="BN67" i="1"/>
  <c r="BL67" i="1"/>
  <c r="BJ67" i="1"/>
  <c r="BP63" i="1"/>
  <c r="BN63" i="1"/>
  <c r="BL63" i="1"/>
  <c r="BJ63" i="1"/>
  <c r="BP62" i="1"/>
  <c r="BN62" i="1"/>
  <c r="BL62" i="1"/>
  <c r="BJ62" i="1"/>
  <c r="BP61" i="1"/>
  <c r="BN61" i="1"/>
  <c r="BL61" i="1"/>
  <c r="BJ61" i="1"/>
  <c r="BP37" i="1"/>
  <c r="BN37" i="1"/>
  <c r="BL37" i="1"/>
  <c r="BJ37" i="1"/>
  <c r="BP42" i="1"/>
  <c r="BN42" i="1"/>
  <c r="BL42" i="1"/>
  <c r="BJ42" i="1"/>
  <c r="BP43" i="1"/>
  <c r="BN43" i="1"/>
  <c r="BL43" i="1"/>
  <c r="BJ43" i="1"/>
  <c r="BP44" i="1"/>
  <c r="BN44" i="1"/>
  <c r="BL44" i="1"/>
  <c r="BJ44" i="1"/>
  <c r="BP45" i="1"/>
  <c r="BN45" i="1"/>
  <c r="BL45" i="1"/>
  <c r="BJ45" i="1"/>
  <c r="AA147" i="1" l="1"/>
  <c r="AA123" i="1"/>
  <c r="K147" i="1"/>
  <c r="BC147" i="1"/>
  <c r="AF147" i="1"/>
  <c r="AS142" i="1"/>
  <c r="AE142" i="1"/>
  <c r="AD142" i="1"/>
  <c r="BW142" i="1"/>
  <c r="CC143" i="1"/>
  <c r="CC144" i="1"/>
  <c r="BE142" i="1"/>
  <c r="BI142" i="1"/>
  <c r="BQ142" i="1"/>
  <c r="AC142" i="1"/>
  <c r="BD142" i="1"/>
  <c r="BH142" i="1"/>
  <c r="BL142" i="1"/>
  <c r="BP142" i="1"/>
  <c r="AB142" i="1"/>
  <c r="V147" i="1" l="1"/>
  <c r="W147" i="1" s="1"/>
  <c r="BF147" i="1"/>
  <c r="CB147" i="1" s="1"/>
  <c r="CC142" i="1"/>
  <c r="I143" i="1" l="1"/>
  <c r="AX143" i="1"/>
  <c r="D142" i="1"/>
  <c r="I26" i="1"/>
  <c r="AA25" i="1"/>
  <c r="I23" i="1"/>
  <c r="AA23" i="1" s="1"/>
  <c r="I22" i="1"/>
  <c r="I21" i="1"/>
  <c r="AA21" i="1" s="1"/>
  <c r="I19" i="1"/>
  <c r="AA19" i="1" s="1"/>
  <c r="AA18" i="1" s="1"/>
  <c r="AX137" i="1"/>
  <c r="AX135" i="1"/>
  <c r="AX130" i="1"/>
  <c r="AX128" i="1"/>
  <c r="AX122" i="1"/>
  <c r="AX119" i="1"/>
  <c r="AX117" i="1"/>
  <c r="AX115" i="1"/>
  <c r="AX113" i="1"/>
  <c r="AX111" i="1"/>
  <c r="AX105" i="1"/>
  <c r="U137" i="1"/>
  <c r="T137" i="1"/>
  <c r="S137" i="1"/>
  <c r="R137" i="1"/>
  <c r="BZ137" i="1" s="1"/>
  <c r="Q137" i="1"/>
  <c r="U135" i="1"/>
  <c r="T135" i="1"/>
  <c r="S135" i="1"/>
  <c r="S134" i="1" s="1"/>
  <c r="R135" i="1"/>
  <c r="Q135" i="1"/>
  <c r="U130" i="1"/>
  <c r="T130" i="1"/>
  <c r="S130" i="1"/>
  <c r="R130" i="1"/>
  <c r="Q130" i="1"/>
  <c r="BR130" i="1" s="1"/>
  <c r="U121" i="1"/>
  <c r="T121" i="1"/>
  <c r="S121" i="1"/>
  <c r="BT117" i="1"/>
  <c r="U115" i="1"/>
  <c r="BZ115" i="1" s="1"/>
  <c r="T115" i="1"/>
  <c r="BX115" i="1" s="1"/>
  <c r="S115" i="1"/>
  <c r="BV115" i="1" s="1"/>
  <c r="R115" i="1"/>
  <c r="BT115" i="1" s="1"/>
  <c r="Q115" i="1"/>
  <c r="BR115" i="1" s="1"/>
  <c r="BZ113" i="1"/>
  <c r="T113" i="1"/>
  <c r="BX113" i="1" s="1"/>
  <c r="BV113" i="1"/>
  <c r="R113" i="1"/>
  <c r="BT113" i="1" s="1"/>
  <c r="Q113" i="1"/>
  <c r="BR113" i="1" s="1"/>
  <c r="U111" i="1"/>
  <c r="BZ111" i="1" s="1"/>
  <c r="T111" i="1"/>
  <c r="BX111" i="1" s="1"/>
  <c r="S111" i="1"/>
  <c r="BV111" i="1" s="1"/>
  <c r="R111" i="1"/>
  <c r="BT111" i="1" s="1"/>
  <c r="Q111" i="1"/>
  <c r="BR111" i="1" s="1"/>
  <c r="U109" i="1"/>
  <c r="T109" i="1"/>
  <c r="S109" i="1"/>
  <c r="R109" i="1"/>
  <c r="Q109" i="1"/>
  <c r="J137" i="1"/>
  <c r="J135" i="1"/>
  <c r="J130" i="1"/>
  <c r="J119" i="1"/>
  <c r="J115" i="1"/>
  <c r="BD115" i="1" s="1"/>
  <c r="J113" i="1"/>
  <c r="BD113" i="1" s="1"/>
  <c r="J111" i="1"/>
  <c r="BD111" i="1" s="1"/>
  <c r="J109" i="1"/>
  <c r="I138" i="1"/>
  <c r="E137" i="1"/>
  <c r="D137" i="1"/>
  <c r="D135" i="1"/>
  <c r="D130" i="1"/>
  <c r="D119" i="1"/>
  <c r="I119" i="1" s="1"/>
  <c r="D115" i="1"/>
  <c r="I115" i="1" s="1"/>
  <c r="D113" i="1"/>
  <c r="D111" i="1"/>
  <c r="D128" i="1"/>
  <c r="I128" i="1" s="1"/>
  <c r="D109" i="1"/>
  <c r="D105" i="1"/>
  <c r="AA138" i="1" l="1"/>
  <c r="AA137" i="1" s="1"/>
  <c r="AA143" i="1"/>
  <c r="BR128" i="1"/>
  <c r="Q121" i="1"/>
  <c r="BR121" i="1" s="1"/>
  <c r="J121" i="1"/>
  <c r="BT128" i="1"/>
  <c r="R121" i="1"/>
  <c r="D108" i="1"/>
  <c r="BR109" i="1"/>
  <c r="BV109" i="1"/>
  <c r="BZ109" i="1"/>
  <c r="U108" i="1"/>
  <c r="BD109" i="1"/>
  <c r="J108" i="1"/>
  <c r="BD108" i="1" s="1"/>
  <c r="BT109" i="1"/>
  <c r="R108" i="1"/>
  <c r="BX109" i="1"/>
  <c r="T108" i="1"/>
  <c r="AG119" i="1"/>
  <c r="BD119" i="1"/>
  <c r="AQ112" i="1"/>
  <c r="AQ111" i="1" s="1"/>
  <c r="BY111" i="1" s="1"/>
  <c r="BX117" i="1"/>
  <c r="AP124" i="1"/>
  <c r="BV128" i="1"/>
  <c r="AR124" i="1"/>
  <c r="BZ128" i="1"/>
  <c r="AG117" i="1"/>
  <c r="BD117" i="1"/>
  <c r="AG128" i="1"/>
  <c r="BD128" i="1"/>
  <c r="AP112" i="1"/>
  <c r="BW112" i="1" s="1"/>
  <c r="AR112" i="1"/>
  <c r="CA112" i="1" s="1"/>
  <c r="BZ117" i="1"/>
  <c r="AQ124" i="1"/>
  <c r="BX128" i="1"/>
  <c r="L22" i="1"/>
  <c r="BH22" i="1" s="1"/>
  <c r="BD22" i="1"/>
  <c r="BY112" i="1"/>
  <c r="AA26" i="1"/>
  <c r="AA22" i="1"/>
  <c r="AA20" i="1" s="1"/>
  <c r="BR135" i="1"/>
  <c r="Q134" i="1"/>
  <c r="BR134" i="1" s="1"/>
  <c r="U134" i="1"/>
  <c r="BZ135" i="1"/>
  <c r="R134" i="1"/>
  <c r="BZ134" i="1" s="1"/>
  <c r="T134" i="1"/>
  <c r="BV121" i="1"/>
  <c r="BX121" i="1"/>
  <c r="AX121" i="1"/>
  <c r="D121" i="1"/>
  <c r="D134" i="1"/>
  <c r="I134" i="1" s="1"/>
  <c r="AX142" i="1"/>
  <c r="AX144" i="1"/>
  <c r="I144" i="1"/>
  <c r="AF143" i="1"/>
  <c r="BC143" i="1"/>
  <c r="K143" i="1"/>
  <c r="K138" i="1"/>
  <c r="BT121" i="1"/>
  <c r="BZ130" i="1"/>
  <c r="J134" i="1"/>
  <c r="AX134" i="1"/>
  <c r="BR137" i="1"/>
  <c r="BZ121" i="1"/>
  <c r="BD121" i="1"/>
  <c r="AA144" i="1" l="1"/>
  <c r="AA142" i="1" s="1"/>
  <c r="BE128" i="1"/>
  <c r="AS128" i="1"/>
  <c r="BE117" i="1"/>
  <c r="AS117" i="1"/>
  <c r="BE119" i="1"/>
  <c r="AP111" i="1"/>
  <c r="BW111" i="1" s="1"/>
  <c r="AR111" i="1"/>
  <c r="CA111" i="1" s="1"/>
  <c r="AQ123" i="1"/>
  <c r="BY124" i="1"/>
  <c r="AR123" i="1"/>
  <c r="CA124" i="1"/>
  <c r="AP123" i="1"/>
  <c r="BW124" i="1"/>
  <c r="BJ22" i="1"/>
  <c r="L20" i="1"/>
  <c r="BH20" i="1" s="1"/>
  <c r="AN124" i="1"/>
  <c r="BS124" i="1" s="1"/>
  <c r="BS112" i="1"/>
  <c r="M20" i="1"/>
  <c r="BJ20" i="1" s="1"/>
  <c r="M19" i="1"/>
  <c r="BH19" i="1"/>
  <c r="BH18" i="1"/>
  <c r="BU124" i="1"/>
  <c r="AO112" i="1"/>
  <c r="BU112" i="1" s="1"/>
  <c r="D104" i="1"/>
  <c r="BF143" i="1"/>
  <c r="CB143" i="1" s="1"/>
  <c r="V143" i="1"/>
  <c r="W143" i="1" s="1"/>
  <c r="I142" i="1"/>
  <c r="K144" i="1"/>
  <c r="K142" i="1" s="1"/>
  <c r="AF144" i="1"/>
  <c r="BC144" i="1"/>
  <c r="L138" i="1"/>
  <c r="K137" i="1"/>
  <c r="F30" i="2"/>
  <c r="BG148" i="1"/>
  <c r="BE148" i="1"/>
  <c r="BD148" i="1"/>
  <c r="BB148" i="1"/>
  <c r="BA148" i="1"/>
  <c r="AZ148" i="1"/>
  <c r="AY148" i="1"/>
  <c r="AX148" i="1"/>
  <c r="AW148" i="1"/>
  <c r="AS148" i="1"/>
  <c r="AE148" i="1"/>
  <c r="AD148" i="1"/>
  <c r="AC148" i="1"/>
  <c r="AB148" i="1"/>
  <c r="I148" i="1"/>
  <c r="BG146" i="1"/>
  <c r="BE146" i="1"/>
  <c r="BD146" i="1"/>
  <c r="BB146" i="1"/>
  <c r="BA146" i="1"/>
  <c r="AZ146" i="1"/>
  <c r="AY146" i="1"/>
  <c r="AX146" i="1"/>
  <c r="AW146" i="1"/>
  <c r="AS146" i="1"/>
  <c r="AE146" i="1"/>
  <c r="AD146" i="1"/>
  <c r="AC146" i="1"/>
  <c r="AB146" i="1"/>
  <c r="I146" i="1"/>
  <c r="AW145" i="1"/>
  <c r="AR145" i="1"/>
  <c r="AQ145" i="1"/>
  <c r="AP145" i="1"/>
  <c r="AO145" i="1"/>
  <c r="CA145" i="1" s="1"/>
  <c r="AN145" i="1"/>
  <c r="BS145" i="1" s="1"/>
  <c r="AM145" i="1"/>
  <c r="AL145" i="1"/>
  <c r="BO145" i="1" s="1"/>
  <c r="AK145" i="1"/>
  <c r="AJ145" i="1"/>
  <c r="BK145" i="1" s="1"/>
  <c r="AI145" i="1"/>
  <c r="AH145" i="1"/>
  <c r="BG145" i="1" s="1"/>
  <c r="AG145" i="1"/>
  <c r="U145" i="1"/>
  <c r="T145" i="1"/>
  <c r="S145" i="1"/>
  <c r="R145" i="1"/>
  <c r="BZ145" i="1" s="1"/>
  <c r="Q145" i="1"/>
  <c r="BR145" i="1" s="1"/>
  <c r="P145" i="1"/>
  <c r="O145" i="1"/>
  <c r="BN145" i="1" s="1"/>
  <c r="N145" i="1"/>
  <c r="M145" i="1"/>
  <c r="BJ145" i="1" s="1"/>
  <c r="L145" i="1"/>
  <c r="J145" i="1"/>
  <c r="BD145" i="1" s="1"/>
  <c r="H145" i="1"/>
  <c r="BB145" i="1" s="1"/>
  <c r="G145" i="1"/>
  <c r="BA145" i="1" s="1"/>
  <c r="F145" i="1"/>
  <c r="AZ145" i="1" s="1"/>
  <c r="E145" i="1"/>
  <c r="AY145" i="1" s="1"/>
  <c r="D145" i="1"/>
  <c r="BG141" i="1"/>
  <c r="BE141" i="1"/>
  <c r="BD141" i="1"/>
  <c r="BB141" i="1"/>
  <c r="BA141" i="1"/>
  <c r="AZ141" i="1"/>
  <c r="AY141" i="1"/>
  <c r="AX141" i="1"/>
  <c r="AW141" i="1"/>
  <c r="AS141" i="1"/>
  <c r="AE141" i="1"/>
  <c r="AD141" i="1"/>
  <c r="AC141" i="1"/>
  <c r="AB141" i="1"/>
  <c r="I141" i="1"/>
  <c r="BG140" i="1"/>
  <c r="BF140" i="1"/>
  <c r="BE140" i="1"/>
  <c r="BD140" i="1"/>
  <c r="BB140" i="1"/>
  <c r="BA140" i="1"/>
  <c r="AZ140" i="1"/>
  <c r="AY140" i="1"/>
  <c r="AX140" i="1"/>
  <c r="AW140" i="1"/>
  <c r="AS140" i="1"/>
  <c r="AE140" i="1"/>
  <c r="AD140" i="1"/>
  <c r="AC140" i="1"/>
  <c r="AB140" i="1"/>
  <c r="V140" i="1"/>
  <c r="I140" i="1"/>
  <c r="AW139" i="1"/>
  <c r="AR139" i="1"/>
  <c r="AQ139" i="1"/>
  <c r="AP139" i="1"/>
  <c r="AO139" i="1"/>
  <c r="CA139" i="1" s="1"/>
  <c r="AN139" i="1"/>
  <c r="BS139" i="1" s="1"/>
  <c r="AM139" i="1"/>
  <c r="AL139" i="1"/>
  <c r="BO139" i="1" s="1"/>
  <c r="AK139" i="1"/>
  <c r="AJ139" i="1"/>
  <c r="BK139" i="1" s="1"/>
  <c r="AI139" i="1"/>
  <c r="AH139" i="1"/>
  <c r="BG139" i="1" s="1"/>
  <c r="AG139" i="1"/>
  <c r="U139" i="1"/>
  <c r="T139" i="1"/>
  <c r="S139" i="1"/>
  <c r="R139" i="1"/>
  <c r="BZ139" i="1" s="1"/>
  <c r="Q139" i="1"/>
  <c r="BR139" i="1" s="1"/>
  <c r="P139" i="1"/>
  <c r="O139" i="1"/>
  <c r="BN139" i="1" s="1"/>
  <c r="N139" i="1"/>
  <c r="M139" i="1"/>
  <c r="BJ139" i="1" s="1"/>
  <c r="L139" i="1"/>
  <c r="J139" i="1"/>
  <c r="BD139" i="1" s="1"/>
  <c r="H139" i="1"/>
  <c r="BB139" i="1" s="1"/>
  <c r="G139" i="1"/>
  <c r="BA139" i="1" s="1"/>
  <c r="F139" i="1"/>
  <c r="AZ139" i="1" s="1"/>
  <c r="E139" i="1"/>
  <c r="AY139" i="1" s="1"/>
  <c r="D139" i="1"/>
  <c r="AX139" i="1" s="1"/>
  <c r="BG138" i="1"/>
  <c r="BF138" i="1"/>
  <c r="BA138" i="1"/>
  <c r="AH137" i="1"/>
  <c r="BG137" i="1" s="1"/>
  <c r="G137" i="1"/>
  <c r="AD137" i="1" s="1"/>
  <c r="BG134" i="1"/>
  <c r="BE134" i="1"/>
  <c r="BD134" i="1"/>
  <c r="BB134" i="1"/>
  <c r="BA134" i="1"/>
  <c r="AZ134" i="1"/>
  <c r="AY134" i="1"/>
  <c r="AS134" i="1"/>
  <c r="AE134" i="1"/>
  <c r="AD134" i="1"/>
  <c r="AC134" i="1"/>
  <c r="AB134" i="1"/>
  <c r="BC134" i="1"/>
  <c r="AH133" i="1"/>
  <c r="BG133" i="1" s="1"/>
  <c r="AG133" i="1"/>
  <c r="BE133" i="1" s="1"/>
  <c r="H133" i="1"/>
  <c r="BB133" i="1" s="1"/>
  <c r="G133" i="1"/>
  <c r="BA133" i="1" s="1"/>
  <c r="F133" i="1"/>
  <c r="AC133" i="1" s="1"/>
  <c r="E133" i="1"/>
  <c r="BG132" i="1"/>
  <c r="BE132" i="1"/>
  <c r="BD132" i="1"/>
  <c r="BB132" i="1"/>
  <c r="BA132" i="1"/>
  <c r="AZ132" i="1"/>
  <c r="AY132" i="1"/>
  <c r="AS132" i="1"/>
  <c r="AE132" i="1"/>
  <c r="AD132" i="1"/>
  <c r="AC132" i="1"/>
  <c r="AB132" i="1"/>
  <c r="I132" i="1"/>
  <c r="BG131" i="1"/>
  <c r="BE131" i="1"/>
  <c r="BD131" i="1"/>
  <c r="BB131" i="1"/>
  <c r="BA131" i="1"/>
  <c r="AZ131" i="1"/>
  <c r="AY131" i="1"/>
  <c r="AS131" i="1"/>
  <c r="AE131" i="1"/>
  <c r="AD131" i="1"/>
  <c r="AC131" i="1"/>
  <c r="AB131" i="1"/>
  <c r="I131" i="1"/>
  <c r="BG130" i="1"/>
  <c r="BE130" i="1"/>
  <c r="AS130" i="1"/>
  <c r="BD130" i="1"/>
  <c r="H130" i="1"/>
  <c r="G130" i="1"/>
  <c r="F130" i="1"/>
  <c r="AZ130" i="1" s="1"/>
  <c r="E130" i="1"/>
  <c r="E129" i="1" s="1"/>
  <c r="BB128" i="1"/>
  <c r="BA128" i="1"/>
  <c r="AZ128" i="1"/>
  <c r="AY128" i="1"/>
  <c r="AE128" i="1"/>
  <c r="AD128" i="1"/>
  <c r="AC128" i="1"/>
  <c r="AB128" i="1"/>
  <c r="AG124" i="1"/>
  <c r="BB123" i="1"/>
  <c r="BA123" i="1"/>
  <c r="AZ123" i="1"/>
  <c r="AY123" i="1"/>
  <c r="AE123" i="1"/>
  <c r="AD123" i="1"/>
  <c r="AC123" i="1"/>
  <c r="AB123" i="1"/>
  <c r="BB120" i="1"/>
  <c r="BA120" i="1"/>
  <c r="AZ120" i="1"/>
  <c r="AY120" i="1"/>
  <c r="AE120" i="1"/>
  <c r="AD120" i="1"/>
  <c r="AC120" i="1"/>
  <c r="AB120" i="1"/>
  <c r="AA120" i="1"/>
  <c r="AA119" i="1" s="1"/>
  <c r="BB119" i="1"/>
  <c r="BA119" i="1"/>
  <c r="AZ119" i="1"/>
  <c r="AY119" i="1"/>
  <c r="AE119" i="1"/>
  <c r="AD119" i="1"/>
  <c r="AC119" i="1"/>
  <c r="AB119" i="1"/>
  <c r="BB118" i="1"/>
  <c r="BA118" i="1"/>
  <c r="AZ118" i="1"/>
  <c r="AY118" i="1"/>
  <c r="AE118" i="1"/>
  <c r="AD118" i="1"/>
  <c r="AC118" i="1"/>
  <c r="AB118" i="1"/>
  <c r="AA118" i="1"/>
  <c r="AA117" i="1" s="1"/>
  <c r="BB117" i="1"/>
  <c r="BA117" i="1"/>
  <c r="AZ117" i="1"/>
  <c r="AY117" i="1"/>
  <c r="BB115" i="1"/>
  <c r="BA115" i="1"/>
  <c r="AZ115" i="1"/>
  <c r="AY115" i="1"/>
  <c r="AE115" i="1"/>
  <c r="AD115" i="1"/>
  <c r="AC115" i="1"/>
  <c r="AB115" i="1"/>
  <c r="BB114" i="1"/>
  <c r="BA114" i="1"/>
  <c r="AZ114" i="1"/>
  <c r="AY114" i="1"/>
  <c r="AE114" i="1"/>
  <c r="AD114" i="1"/>
  <c r="AC114" i="1"/>
  <c r="AB114" i="1"/>
  <c r="BB113" i="1"/>
  <c r="BA113" i="1"/>
  <c r="AZ113" i="1"/>
  <c r="AY113" i="1"/>
  <c r="AE113" i="1"/>
  <c r="AD113" i="1"/>
  <c r="AC113" i="1"/>
  <c r="AB113" i="1"/>
  <c r="AY111" i="1"/>
  <c r="AB111" i="1"/>
  <c r="BB110" i="1"/>
  <c r="BA110" i="1"/>
  <c r="AZ110" i="1"/>
  <c r="AY110" i="1"/>
  <c r="AE110" i="1"/>
  <c r="AD110" i="1"/>
  <c r="AC110" i="1"/>
  <c r="AB110" i="1"/>
  <c r="AH109" i="1"/>
  <c r="BG109" i="1" s="1"/>
  <c r="AG109" i="1"/>
  <c r="H109" i="1"/>
  <c r="H108" i="1" s="1"/>
  <c r="G109" i="1"/>
  <c r="G108" i="1" s="1"/>
  <c r="F109" i="1"/>
  <c r="E109" i="1"/>
  <c r="AH103" i="1"/>
  <c r="BG103" i="1" s="1"/>
  <c r="AG103" i="1"/>
  <c r="BP94" i="1"/>
  <c r="BN94" i="1"/>
  <c r="BL94" i="1"/>
  <c r="BJ94" i="1"/>
  <c r="BB94" i="1"/>
  <c r="BA94" i="1"/>
  <c r="AZ94" i="1"/>
  <c r="AY94" i="1"/>
  <c r="AW94" i="1"/>
  <c r="AS94" i="1"/>
  <c r="AE94" i="1"/>
  <c r="AD94" i="1"/>
  <c r="AC94" i="1"/>
  <c r="AB94" i="1"/>
  <c r="V94" i="1"/>
  <c r="I94" i="1"/>
  <c r="BP93" i="1"/>
  <c r="BN93" i="1"/>
  <c r="BL93" i="1"/>
  <c r="BJ93" i="1"/>
  <c r="BB93" i="1"/>
  <c r="BA93" i="1"/>
  <c r="AZ93" i="1"/>
  <c r="AY93" i="1"/>
  <c r="AW93" i="1"/>
  <c r="AS93" i="1"/>
  <c r="AE93" i="1"/>
  <c r="AD93" i="1"/>
  <c r="AC93" i="1"/>
  <c r="AB93" i="1"/>
  <c r="V93" i="1"/>
  <c r="I93" i="1"/>
  <c r="AW92" i="1"/>
  <c r="AR92" i="1"/>
  <c r="CA92" i="1" s="1"/>
  <c r="AQ92" i="1"/>
  <c r="BY92" i="1" s="1"/>
  <c r="AP92" i="1"/>
  <c r="BW92" i="1" s="1"/>
  <c r="AN92" i="1"/>
  <c r="BS92" i="1" s="1"/>
  <c r="AM92" i="1"/>
  <c r="BQ92" i="1" s="1"/>
  <c r="AL92" i="1"/>
  <c r="BO92" i="1" s="1"/>
  <c r="AK92" i="1"/>
  <c r="BM92" i="1" s="1"/>
  <c r="AJ92" i="1"/>
  <c r="BK92" i="1" s="1"/>
  <c r="AI92" i="1"/>
  <c r="AH92" i="1"/>
  <c r="BG92" i="1" s="1"/>
  <c r="AG92" i="1"/>
  <c r="BE92" i="1" s="1"/>
  <c r="U92" i="1"/>
  <c r="BZ92" i="1" s="1"/>
  <c r="T92" i="1"/>
  <c r="BX92" i="1" s="1"/>
  <c r="S92" i="1"/>
  <c r="BV92" i="1" s="1"/>
  <c r="R92" i="1"/>
  <c r="BT92" i="1" s="1"/>
  <c r="Q92" i="1"/>
  <c r="BR92" i="1" s="1"/>
  <c r="P92" i="1"/>
  <c r="O92" i="1"/>
  <c r="BN92" i="1" s="1"/>
  <c r="N92" i="1"/>
  <c r="M92" i="1"/>
  <c r="BJ92" i="1" s="1"/>
  <c r="L92" i="1"/>
  <c r="BH92" i="1" s="1"/>
  <c r="K92" i="1"/>
  <c r="BF92" i="1" s="1"/>
  <c r="J92" i="1"/>
  <c r="BD92" i="1" s="1"/>
  <c r="H92" i="1"/>
  <c r="BB92" i="1" s="1"/>
  <c r="G92" i="1"/>
  <c r="AD92" i="1" s="1"/>
  <c r="F92" i="1"/>
  <c r="AZ92" i="1" s="1"/>
  <c r="E92" i="1"/>
  <c r="AB92" i="1" s="1"/>
  <c r="D92" i="1"/>
  <c r="BB91" i="1"/>
  <c r="BA91" i="1"/>
  <c r="AZ91" i="1"/>
  <c r="AY91" i="1"/>
  <c r="AW91" i="1"/>
  <c r="AS91" i="1"/>
  <c r="AS90" i="1" s="1"/>
  <c r="AE91" i="1"/>
  <c r="AD91" i="1"/>
  <c r="AC91" i="1"/>
  <c r="AB91" i="1"/>
  <c r="I91" i="1"/>
  <c r="W91" i="1" s="1"/>
  <c r="AW90" i="1"/>
  <c r="AH90" i="1"/>
  <c r="BG90" i="1" s="1"/>
  <c r="AG90" i="1"/>
  <c r="BE90" i="1" s="1"/>
  <c r="U90" i="1"/>
  <c r="BZ90" i="1" s="1"/>
  <c r="T90" i="1"/>
  <c r="BX90" i="1" s="1"/>
  <c r="S90" i="1"/>
  <c r="BV90" i="1" s="1"/>
  <c r="R90" i="1"/>
  <c r="BT90" i="1" s="1"/>
  <c r="Q90" i="1"/>
  <c r="BR90" i="1" s="1"/>
  <c r="P90" i="1"/>
  <c r="O90" i="1"/>
  <c r="BN90" i="1" s="1"/>
  <c r="N90" i="1"/>
  <c r="M90" i="1"/>
  <c r="BJ90" i="1" s="1"/>
  <c r="L90" i="1"/>
  <c r="BH90" i="1" s="1"/>
  <c r="K90" i="1"/>
  <c r="BF90" i="1" s="1"/>
  <c r="J90" i="1"/>
  <c r="BD90" i="1" s="1"/>
  <c r="H90" i="1"/>
  <c r="AE90" i="1" s="1"/>
  <c r="AD90" i="1"/>
  <c r="F90" i="1"/>
  <c r="AC90" i="1" s="1"/>
  <c r="E90" i="1"/>
  <c r="AB90" i="1" s="1"/>
  <c r="D90" i="1"/>
  <c r="BB89" i="1"/>
  <c r="BA89" i="1"/>
  <c r="AZ89" i="1"/>
  <c r="AY89" i="1"/>
  <c r="AW89" i="1"/>
  <c r="AS89" i="1"/>
  <c r="AE89" i="1"/>
  <c r="AD89" i="1"/>
  <c r="AC89" i="1"/>
  <c r="AB89" i="1"/>
  <c r="AA89" i="1"/>
  <c r="BB88" i="1"/>
  <c r="BA88" i="1"/>
  <c r="AZ88" i="1"/>
  <c r="AY88" i="1"/>
  <c r="AW88" i="1"/>
  <c r="AS88" i="1"/>
  <c r="AE88" i="1"/>
  <c r="AD88" i="1"/>
  <c r="AC88" i="1"/>
  <c r="AB88" i="1"/>
  <c r="V88" i="1"/>
  <c r="I88" i="1"/>
  <c r="BB87" i="1"/>
  <c r="BA87" i="1"/>
  <c r="AZ87" i="1"/>
  <c r="AY87" i="1"/>
  <c r="AW87" i="1"/>
  <c r="AE87" i="1"/>
  <c r="AD87" i="1"/>
  <c r="AC87" i="1"/>
  <c r="AB87" i="1"/>
  <c r="I87" i="1"/>
  <c r="AW86" i="1"/>
  <c r="AH86" i="1"/>
  <c r="BG86" i="1" s="1"/>
  <c r="AG86" i="1"/>
  <c r="BE86" i="1" s="1"/>
  <c r="J86" i="1"/>
  <c r="BD86" i="1" s="1"/>
  <c r="H86" i="1"/>
  <c r="AE86" i="1" s="1"/>
  <c r="G86" i="1"/>
  <c r="AD86" i="1" s="1"/>
  <c r="F86" i="1"/>
  <c r="AC86" i="1" s="1"/>
  <c r="E86" i="1"/>
  <c r="AB86" i="1" s="1"/>
  <c r="D86" i="1"/>
  <c r="BB85" i="1"/>
  <c r="BA85" i="1"/>
  <c r="AZ85" i="1"/>
  <c r="AY85" i="1"/>
  <c r="AW85" i="1"/>
  <c r="AE85" i="1"/>
  <c r="AD85" i="1"/>
  <c r="AC85" i="1"/>
  <c r="AB85" i="1"/>
  <c r="I85" i="1"/>
  <c r="AW84" i="1"/>
  <c r="AW83" i="1"/>
  <c r="BB82" i="1"/>
  <c r="BA82" i="1"/>
  <c r="AZ82" i="1"/>
  <c r="AY82" i="1"/>
  <c r="AW82" i="1"/>
  <c r="AE82" i="1"/>
  <c r="AD82" i="1"/>
  <c r="AC82" i="1"/>
  <c r="AB82" i="1"/>
  <c r="I82" i="1"/>
  <c r="AW81" i="1"/>
  <c r="H81" i="1"/>
  <c r="AE81" i="1" s="1"/>
  <c r="G81" i="1"/>
  <c r="AD81" i="1" s="1"/>
  <c r="F81" i="1"/>
  <c r="AC81" i="1" s="1"/>
  <c r="E81" i="1"/>
  <c r="AB81" i="1" s="1"/>
  <c r="D81" i="1"/>
  <c r="BB80" i="1"/>
  <c r="BA80" i="1"/>
  <c r="AZ80" i="1"/>
  <c r="AY80" i="1"/>
  <c r="AE80" i="1"/>
  <c r="AD80" i="1"/>
  <c r="AC80" i="1"/>
  <c r="AB80" i="1"/>
  <c r="I80" i="1"/>
  <c r="W80" i="1" s="1"/>
  <c r="BB77" i="1"/>
  <c r="BA77" i="1"/>
  <c r="AZ77" i="1"/>
  <c r="AY77" i="1"/>
  <c r="AS77" i="1"/>
  <c r="AE77" i="1"/>
  <c r="AD77" i="1"/>
  <c r="AC77" i="1"/>
  <c r="AB77" i="1"/>
  <c r="V77" i="1"/>
  <c r="W77" i="1" s="1"/>
  <c r="AA77" i="1"/>
  <c r="BB76" i="1"/>
  <c r="BA76" i="1"/>
  <c r="AZ76" i="1"/>
  <c r="AY76" i="1"/>
  <c r="AW76" i="1"/>
  <c r="AS76" i="1"/>
  <c r="AE76" i="1"/>
  <c r="AD76" i="1"/>
  <c r="AC76" i="1"/>
  <c r="AB76" i="1"/>
  <c r="V76" i="1"/>
  <c r="W76" i="1" s="1"/>
  <c r="BC76" i="1"/>
  <c r="BB75" i="1"/>
  <c r="BA75" i="1"/>
  <c r="AZ75" i="1"/>
  <c r="AY75" i="1"/>
  <c r="AW75" i="1"/>
  <c r="AS75" i="1"/>
  <c r="AE75" i="1"/>
  <c r="AD75" i="1"/>
  <c r="AC75" i="1"/>
  <c r="AB75" i="1"/>
  <c r="BC75" i="1"/>
  <c r="BB74" i="1"/>
  <c r="BA74" i="1"/>
  <c r="AZ74" i="1"/>
  <c r="AY74" i="1"/>
  <c r="AW74" i="1"/>
  <c r="AS74" i="1"/>
  <c r="AE74" i="1"/>
  <c r="AD74" i="1"/>
  <c r="AC74" i="1"/>
  <c r="AB74" i="1"/>
  <c r="V74" i="1"/>
  <c r="I74" i="1"/>
  <c r="BB73" i="1"/>
  <c r="BA73" i="1"/>
  <c r="AZ73" i="1"/>
  <c r="AY73" i="1"/>
  <c r="AW73" i="1"/>
  <c r="AS73" i="1"/>
  <c r="AE73" i="1"/>
  <c r="AD73" i="1"/>
  <c r="AC73" i="1"/>
  <c r="AB73" i="1"/>
  <c r="I73" i="1"/>
  <c r="BB72" i="1"/>
  <c r="BA72" i="1"/>
  <c r="AZ72" i="1"/>
  <c r="AY72" i="1"/>
  <c r="AW72" i="1"/>
  <c r="AS72" i="1"/>
  <c r="AE72" i="1"/>
  <c r="AD72" i="1"/>
  <c r="AC72" i="1"/>
  <c r="AB72" i="1"/>
  <c r="I72" i="1"/>
  <c r="BB71" i="1"/>
  <c r="BA71" i="1"/>
  <c r="AZ71" i="1"/>
  <c r="AY71" i="1"/>
  <c r="AW71" i="1"/>
  <c r="AS71" i="1"/>
  <c r="AE71" i="1"/>
  <c r="AD71" i="1"/>
  <c r="AC71" i="1"/>
  <c r="AB71" i="1"/>
  <c r="I71" i="1"/>
  <c r="BB70" i="1"/>
  <c r="BA70" i="1"/>
  <c r="AZ70" i="1"/>
  <c r="AY70" i="1"/>
  <c r="AW70" i="1"/>
  <c r="AS70" i="1"/>
  <c r="AE70" i="1"/>
  <c r="AD70" i="1"/>
  <c r="AC70" i="1"/>
  <c r="AB70" i="1"/>
  <c r="I70" i="1"/>
  <c r="BB69" i="1"/>
  <c r="BA69" i="1"/>
  <c r="AZ69" i="1"/>
  <c r="AY69" i="1"/>
  <c r="AW69" i="1"/>
  <c r="AS69" i="1"/>
  <c r="AE69" i="1"/>
  <c r="AD69" i="1"/>
  <c r="AC69" i="1"/>
  <c r="AB69" i="1"/>
  <c r="I69" i="1"/>
  <c r="BB68" i="1"/>
  <c r="BA68" i="1"/>
  <c r="AZ68" i="1"/>
  <c r="AY68" i="1"/>
  <c r="AW68" i="1"/>
  <c r="AS68" i="1"/>
  <c r="AE68" i="1"/>
  <c r="AD68" i="1"/>
  <c r="AC68" i="1"/>
  <c r="AB68" i="1"/>
  <c r="I68" i="1"/>
  <c r="BB67" i="1"/>
  <c r="BA67" i="1"/>
  <c r="AZ67" i="1"/>
  <c r="AY67" i="1"/>
  <c r="AW67" i="1"/>
  <c r="AS67" i="1"/>
  <c r="AE67" i="1"/>
  <c r="AD67" i="1"/>
  <c r="AC67" i="1"/>
  <c r="AB67" i="1"/>
  <c r="I67" i="1"/>
  <c r="BB66" i="1"/>
  <c r="BA66" i="1"/>
  <c r="AZ66" i="1"/>
  <c r="AY66" i="1"/>
  <c r="AW66" i="1"/>
  <c r="AS66" i="1"/>
  <c r="AE66" i="1"/>
  <c r="AD66" i="1"/>
  <c r="AC66" i="1"/>
  <c r="AB66" i="1"/>
  <c r="I66" i="1"/>
  <c r="AW65" i="1"/>
  <c r="AH65" i="1"/>
  <c r="BG65" i="1" s="1"/>
  <c r="AG65" i="1"/>
  <c r="BE65" i="1" s="1"/>
  <c r="H65" i="1"/>
  <c r="AE65" i="1" s="1"/>
  <c r="AD65" i="1"/>
  <c r="F65" i="1"/>
  <c r="AC65" i="1" s="1"/>
  <c r="E65" i="1"/>
  <c r="AB65" i="1" s="1"/>
  <c r="D65" i="1"/>
  <c r="BB63" i="1"/>
  <c r="BA63" i="1"/>
  <c r="AZ63" i="1"/>
  <c r="AY63" i="1"/>
  <c r="AW63" i="1"/>
  <c r="AS63" i="1"/>
  <c r="AE63" i="1"/>
  <c r="AD63" i="1"/>
  <c r="AC63" i="1"/>
  <c r="AB63" i="1"/>
  <c r="V63" i="1"/>
  <c r="W63" i="1" s="1"/>
  <c r="BB62" i="1"/>
  <c r="BA62" i="1"/>
  <c r="AZ62" i="1"/>
  <c r="AY62" i="1"/>
  <c r="AW62" i="1"/>
  <c r="AS62" i="1"/>
  <c r="AE62" i="1"/>
  <c r="AD62" i="1"/>
  <c r="AC62" i="1"/>
  <c r="AB62" i="1"/>
  <c r="V62" i="1"/>
  <c r="I62" i="1"/>
  <c r="BB61" i="1"/>
  <c r="BA61" i="1"/>
  <c r="AZ61" i="1"/>
  <c r="AY61" i="1"/>
  <c r="AW61" i="1"/>
  <c r="AS61" i="1"/>
  <c r="AE61" i="1"/>
  <c r="AD61" i="1"/>
  <c r="AC61" i="1"/>
  <c r="AB61" i="1"/>
  <c r="V61" i="1"/>
  <c r="I61" i="1"/>
  <c r="W61" i="1" s="1"/>
  <c r="AW60" i="1"/>
  <c r="AH60" i="1"/>
  <c r="BG60" i="1" s="1"/>
  <c r="AG60" i="1"/>
  <c r="BE60" i="1" s="1"/>
  <c r="U60" i="1"/>
  <c r="BZ60" i="1" s="1"/>
  <c r="T60" i="1"/>
  <c r="BX60" i="1" s="1"/>
  <c r="S60" i="1"/>
  <c r="BV60" i="1" s="1"/>
  <c r="R60" i="1"/>
  <c r="BT60" i="1" s="1"/>
  <c r="Q60" i="1"/>
  <c r="BR60" i="1" s="1"/>
  <c r="P60" i="1"/>
  <c r="O60" i="1"/>
  <c r="BN60" i="1" s="1"/>
  <c r="N60" i="1"/>
  <c r="M60" i="1"/>
  <c r="BJ60" i="1" s="1"/>
  <c r="L60" i="1"/>
  <c r="BH60" i="1" s="1"/>
  <c r="K60" i="1"/>
  <c r="BF60" i="1" s="1"/>
  <c r="J60" i="1"/>
  <c r="BD60" i="1" s="1"/>
  <c r="AE60" i="1"/>
  <c r="AD60" i="1"/>
  <c r="AC60" i="1"/>
  <c r="AB60" i="1"/>
  <c r="AW59" i="1"/>
  <c r="BB58" i="1"/>
  <c r="BA58" i="1"/>
  <c r="AZ58" i="1"/>
  <c r="AY58" i="1"/>
  <c r="AW58" i="1"/>
  <c r="AS58" i="1"/>
  <c r="AE58" i="1"/>
  <c r="AD58" i="1"/>
  <c r="AC58" i="1"/>
  <c r="AB58" i="1"/>
  <c r="I58" i="1"/>
  <c r="BB57" i="1"/>
  <c r="BA57" i="1"/>
  <c r="AZ57" i="1"/>
  <c r="AY57" i="1"/>
  <c r="AW57" i="1"/>
  <c r="AS57" i="1"/>
  <c r="AE57" i="1"/>
  <c r="AD57" i="1"/>
  <c r="AC57" i="1"/>
  <c r="AB57" i="1"/>
  <c r="I57" i="1"/>
  <c r="AW56" i="1"/>
  <c r="AH56" i="1"/>
  <c r="BG56" i="1" s="1"/>
  <c r="AG56" i="1"/>
  <c r="BE56" i="1" s="1"/>
  <c r="H56" i="1"/>
  <c r="AE56" i="1" s="1"/>
  <c r="G56" i="1"/>
  <c r="AD56" i="1" s="1"/>
  <c r="F56" i="1"/>
  <c r="AC56" i="1" s="1"/>
  <c r="E56" i="1"/>
  <c r="AB56" i="1" s="1"/>
  <c r="D56" i="1"/>
  <c r="BB55" i="1"/>
  <c r="BA55" i="1"/>
  <c r="AZ55" i="1"/>
  <c r="AY55" i="1"/>
  <c r="AW55" i="1"/>
  <c r="AS55" i="1"/>
  <c r="AE55" i="1"/>
  <c r="AD55" i="1"/>
  <c r="AC55" i="1"/>
  <c r="AB55" i="1"/>
  <c r="I55" i="1"/>
  <c r="BB54" i="1"/>
  <c r="BA54" i="1"/>
  <c r="AZ54" i="1"/>
  <c r="AY54" i="1"/>
  <c r="AW54" i="1"/>
  <c r="AS54" i="1"/>
  <c r="AE54" i="1"/>
  <c r="AD54" i="1"/>
  <c r="AC54" i="1"/>
  <c r="AB54" i="1"/>
  <c r="I54" i="1"/>
  <c r="AW53" i="1"/>
  <c r="BB52" i="1"/>
  <c r="BA52" i="1"/>
  <c r="AZ52" i="1"/>
  <c r="AY52" i="1"/>
  <c r="AW52" i="1"/>
  <c r="AS52" i="1"/>
  <c r="AE52" i="1"/>
  <c r="AD52" i="1"/>
  <c r="AC52" i="1"/>
  <c r="AB52" i="1"/>
  <c r="I52" i="1"/>
  <c r="BB51" i="1"/>
  <c r="BA51" i="1"/>
  <c r="AZ51" i="1"/>
  <c r="AY51" i="1"/>
  <c r="AW51" i="1"/>
  <c r="AS51" i="1"/>
  <c r="AE51" i="1"/>
  <c r="AD51" i="1"/>
  <c r="AC51" i="1"/>
  <c r="AB51" i="1"/>
  <c r="I51" i="1"/>
  <c r="BB50" i="1"/>
  <c r="BA50" i="1"/>
  <c r="AZ50" i="1"/>
  <c r="AY50" i="1"/>
  <c r="AW50" i="1"/>
  <c r="AS50" i="1"/>
  <c r="AE50" i="1"/>
  <c r="AD50" i="1"/>
  <c r="AC50" i="1"/>
  <c r="AB50" i="1"/>
  <c r="I50" i="1"/>
  <c r="BB49" i="1"/>
  <c r="BA49" i="1"/>
  <c r="AZ49" i="1"/>
  <c r="AY49" i="1"/>
  <c r="AW49" i="1"/>
  <c r="AS49" i="1"/>
  <c r="AE49" i="1"/>
  <c r="AD49" i="1"/>
  <c r="AC49" i="1"/>
  <c r="AB49" i="1"/>
  <c r="I49" i="1"/>
  <c r="BB48" i="1"/>
  <c r="BA48" i="1"/>
  <c r="AZ48" i="1"/>
  <c r="AY48" i="1"/>
  <c r="AW48" i="1"/>
  <c r="AS48" i="1"/>
  <c r="AE48" i="1"/>
  <c r="AD48" i="1"/>
  <c r="AC48" i="1"/>
  <c r="AB48" i="1"/>
  <c r="I48" i="1"/>
  <c r="BB47" i="1"/>
  <c r="BA47" i="1"/>
  <c r="AZ47" i="1"/>
  <c r="AY47" i="1"/>
  <c r="AW47" i="1"/>
  <c r="AS47" i="1"/>
  <c r="AE47" i="1"/>
  <c r="AD47" i="1"/>
  <c r="AC47" i="1"/>
  <c r="AB47" i="1"/>
  <c r="I47" i="1"/>
  <c r="AW46" i="1"/>
  <c r="AH46" i="1"/>
  <c r="BG46" i="1" s="1"/>
  <c r="AG46" i="1"/>
  <c r="BE46" i="1" s="1"/>
  <c r="H46" i="1"/>
  <c r="G46" i="1"/>
  <c r="AD46" i="1" s="1"/>
  <c r="F46" i="1"/>
  <c r="AC46" i="1" s="1"/>
  <c r="E46" i="1"/>
  <c r="AB46" i="1" s="1"/>
  <c r="D46" i="1"/>
  <c r="BB45" i="1"/>
  <c r="BA45" i="1"/>
  <c r="AZ45" i="1"/>
  <c r="AY45" i="1"/>
  <c r="AW45" i="1"/>
  <c r="AS45" i="1"/>
  <c r="AE45" i="1"/>
  <c r="AD45" i="1"/>
  <c r="AC45" i="1"/>
  <c r="AB45" i="1"/>
  <c r="V45" i="1"/>
  <c r="I45" i="1"/>
  <c r="BB44" i="1"/>
  <c r="BA44" i="1"/>
  <c r="AZ44" i="1"/>
  <c r="AY44" i="1"/>
  <c r="AW44" i="1"/>
  <c r="AS44" i="1"/>
  <c r="AE44" i="1"/>
  <c r="AD44" i="1"/>
  <c r="AC44" i="1"/>
  <c r="AB44" i="1"/>
  <c r="V44" i="1"/>
  <c r="I44" i="1"/>
  <c r="BB43" i="1"/>
  <c r="BA43" i="1"/>
  <c r="AZ43" i="1"/>
  <c r="AY43" i="1"/>
  <c r="AW43" i="1"/>
  <c r="AS43" i="1"/>
  <c r="AE43" i="1"/>
  <c r="AD43" i="1"/>
  <c r="AB43" i="1"/>
  <c r="V43" i="1"/>
  <c r="I43" i="1"/>
  <c r="BB42" i="1"/>
  <c r="BA42" i="1"/>
  <c r="AZ42" i="1"/>
  <c r="AY42" i="1"/>
  <c r="AW42" i="1"/>
  <c r="AE42" i="1"/>
  <c r="AD42" i="1"/>
  <c r="AC42" i="1"/>
  <c r="AB42" i="1"/>
  <c r="M41" i="1"/>
  <c r="BJ41" i="1" s="1"/>
  <c r="I42" i="1"/>
  <c r="AW41" i="1"/>
  <c r="AG41" i="1"/>
  <c r="BE41" i="1" s="1"/>
  <c r="BZ41" i="1"/>
  <c r="BX41" i="1"/>
  <c r="BV41" i="1"/>
  <c r="R41" i="1"/>
  <c r="BT41" i="1" s="1"/>
  <c r="Q41" i="1"/>
  <c r="BR41" i="1" s="1"/>
  <c r="P41" i="1"/>
  <c r="O41" i="1"/>
  <c r="BN41" i="1" s="1"/>
  <c r="L41" i="1"/>
  <c r="BH41" i="1" s="1"/>
  <c r="K41" i="1"/>
  <c r="BF41" i="1" s="1"/>
  <c r="J41" i="1"/>
  <c r="BD41" i="1" s="1"/>
  <c r="AE41" i="1"/>
  <c r="AD41" i="1"/>
  <c r="F41" i="1"/>
  <c r="AC41" i="1" s="1"/>
  <c r="AB41" i="1"/>
  <c r="BB40" i="1"/>
  <c r="BA40" i="1"/>
  <c r="AZ40" i="1"/>
  <c r="AY40" i="1"/>
  <c r="AW40" i="1"/>
  <c r="AS40" i="1"/>
  <c r="AE40" i="1"/>
  <c r="AD40" i="1"/>
  <c r="AC40" i="1"/>
  <c r="AB40" i="1"/>
  <c r="BB39" i="1"/>
  <c r="BA39" i="1"/>
  <c r="AZ39" i="1"/>
  <c r="AY39" i="1"/>
  <c r="AW39" i="1"/>
  <c r="AS39" i="1"/>
  <c r="AE39" i="1"/>
  <c r="AD39" i="1"/>
  <c r="AC39" i="1"/>
  <c r="AB39" i="1"/>
  <c r="I39" i="1"/>
  <c r="BB38" i="1"/>
  <c r="BA38" i="1"/>
  <c r="AZ38" i="1"/>
  <c r="AY38" i="1"/>
  <c r="AW38" i="1"/>
  <c r="AS38" i="1"/>
  <c r="AE38" i="1"/>
  <c r="AD38" i="1"/>
  <c r="AC38" i="1"/>
  <c r="AB38" i="1"/>
  <c r="I38" i="1"/>
  <c r="BB37" i="1"/>
  <c r="BA37" i="1"/>
  <c r="AZ37" i="1"/>
  <c r="AY37" i="1"/>
  <c r="AW37" i="1"/>
  <c r="AS37" i="1"/>
  <c r="AE37" i="1"/>
  <c r="AD37" i="1"/>
  <c r="AC37" i="1"/>
  <c r="AB37" i="1"/>
  <c r="I37" i="1"/>
  <c r="BB36" i="1"/>
  <c r="BA36" i="1"/>
  <c r="AZ36" i="1"/>
  <c r="AY36" i="1"/>
  <c r="AW36" i="1"/>
  <c r="AS36" i="1"/>
  <c r="AE36" i="1"/>
  <c r="AD36" i="1"/>
  <c r="AC36" i="1"/>
  <c r="AB36" i="1"/>
  <c r="I36" i="1"/>
  <c r="BB35" i="1"/>
  <c r="BA35" i="1"/>
  <c r="AZ35" i="1"/>
  <c r="AY35" i="1"/>
  <c r="AW35" i="1"/>
  <c r="AS35" i="1"/>
  <c r="AE35" i="1"/>
  <c r="AD35" i="1"/>
  <c r="AC35" i="1"/>
  <c r="AB35" i="1"/>
  <c r="I35" i="1"/>
  <c r="BB34" i="1"/>
  <c r="BA34" i="1"/>
  <c r="AZ34" i="1"/>
  <c r="AY34" i="1"/>
  <c r="AW34" i="1"/>
  <c r="AS34" i="1"/>
  <c r="AE34" i="1"/>
  <c r="AD34" i="1"/>
  <c r="AC34" i="1"/>
  <c r="AB34" i="1"/>
  <c r="I34" i="1"/>
  <c r="BB33" i="1"/>
  <c r="BA33" i="1"/>
  <c r="AZ33" i="1"/>
  <c r="AY33" i="1"/>
  <c r="AW33" i="1"/>
  <c r="AS33" i="1"/>
  <c r="AE33" i="1"/>
  <c r="AD33" i="1"/>
  <c r="AC33" i="1"/>
  <c r="AB33" i="1"/>
  <c r="AA33" i="1"/>
  <c r="AW32" i="1"/>
  <c r="AH32" i="1"/>
  <c r="BG32" i="1" s="1"/>
  <c r="AG32" i="1"/>
  <c r="BE32" i="1" s="1"/>
  <c r="AE32" i="1"/>
  <c r="G32" i="1"/>
  <c r="AD32" i="1" s="1"/>
  <c r="AC32" i="1"/>
  <c r="E32" i="1"/>
  <c r="AB32" i="1" s="1"/>
  <c r="AW31" i="1"/>
  <c r="AW30" i="1"/>
  <c r="AR30" i="1"/>
  <c r="CA30" i="1" s="1"/>
  <c r="AQ30" i="1"/>
  <c r="BY30" i="1" s="1"/>
  <c r="AP30" i="1"/>
  <c r="BW30" i="1" s="1"/>
  <c r="BU30" i="1"/>
  <c r="BS30" i="1"/>
  <c r="BQ30" i="1"/>
  <c r="BO30" i="1"/>
  <c r="BM30" i="1"/>
  <c r="BK30" i="1"/>
  <c r="BI30" i="1"/>
  <c r="BC29" i="1"/>
  <c r="BB29" i="1"/>
  <c r="BA29" i="1"/>
  <c r="AZ29" i="1"/>
  <c r="AY29" i="1"/>
  <c r="AW29" i="1"/>
  <c r="AE28" i="1"/>
  <c r="AD28" i="1"/>
  <c r="BG27" i="1"/>
  <c r="BF27" i="1"/>
  <c r="CB27" i="1" s="1"/>
  <c r="BE27" i="1"/>
  <c r="BB27" i="1"/>
  <c r="BA27" i="1"/>
  <c r="AZ27" i="1"/>
  <c r="AY27" i="1"/>
  <c r="AS27" i="1"/>
  <c r="AE27" i="1"/>
  <c r="AD27" i="1"/>
  <c r="AC27" i="1"/>
  <c r="AB27" i="1"/>
  <c r="V27" i="1"/>
  <c r="I27" i="1"/>
  <c r="AA27" i="1" s="1"/>
  <c r="AA24" i="1" s="1"/>
  <c r="BG26" i="1"/>
  <c r="BE26" i="1"/>
  <c r="BB26" i="1"/>
  <c r="BA26" i="1"/>
  <c r="AZ26" i="1"/>
  <c r="AY26" i="1"/>
  <c r="AE26" i="1"/>
  <c r="AD26" i="1"/>
  <c r="AC26" i="1"/>
  <c r="AB26" i="1"/>
  <c r="BC26" i="1"/>
  <c r="BG25" i="1"/>
  <c r="BF25" i="1"/>
  <c r="BE25" i="1"/>
  <c r="BB25" i="1"/>
  <c r="BA25" i="1"/>
  <c r="AZ25" i="1"/>
  <c r="AY25" i="1"/>
  <c r="AS25" i="1"/>
  <c r="AE25" i="1"/>
  <c r="AD25" i="1"/>
  <c r="AC25" i="1"/>
  <c r="AB25" i="1"/>
  <c r="BC25" i="1"/>
  <c r="BB24" i="1"/>
  <c r="BA24" i="1"/>
  <c r="AH24" i="1"/>
  <c r="BG24" i="1" s="1"/>
  <c r="AG24" i="1"/>
  <c r="AE24" i="1"/>
  <c r="AD24" i="1"/>
  <c r="F24" i="1"/>
  <c r="AZ24" i="1" s="1"/>
  <c r="E24" i="1"/>
  <c r="AY24" i="1" s="1"/>
  <c r="D24" i="1"/>
  <c r="I24" i="1" s="1"/>
  <c r="BG23" i="1"/>
  <c r="BF23" i="1"/>
  <c r="CB23" i="1" s="1"/>
  <c r="BE23" i="1"/>
  <c r="BB23" i="1"/>
  <c r="BA23" i="1"/>
  <c r="AZ23" i="1"/>
  <c r="AY23" i="1"/>
  <c r="AS23" i="1"/>
  <c r="AE23" i="1"/>
  <c r="AD23" i="1"/>
  <c r="AC23" i="1"/>
  <c r="AB23" i="1"/>
  <c r="V23" i="1"/>
  <c r="W23" i="1" s="1"/>
  <c r="BC23" i="1"/>
  <c r="BF22" i="1"/>
  <c r="BE22" i="1"/>
  <c r="BB22" i="1"/>
  <c r="BA22" i="1"/>
  <c r="AZ22" i="1"/>
  <c r="AY22" i="1"/>
  <c r="AS22" i="1"/>
  <c r="AE22" i="1"/>
  <c r="AD22" i="1"/>
  <c r="AC22" i="1"/>
  <c r="AB22" i="1"/>
  <c r="BC22" i="1"/>
  <c r="BG21" i="1"/>
  <c r="BF21" i="1"/>
  <c r="BE21" i="1"/>
  <c r="BD21" i="1"/>
  <c r="BB21" i="1"/>
  <c r="BA21" i="1"/>
  <c r="AZ21" i="1"/>
  <c r="AY21" i="1"/>
  <c r="AS21" i="1"/>
  <c r="AE21" i="1"/>
  <c r="AD21" i="1"/>
  <c r="AC21" i="1"/>
  <c r="AB21" i="1"/>
  <c r="V21" i="1"/>
  <c r="W21" i="1" s="1"/>
  <c r="BC21" i="1"/>
  <c r="BB20" i="1"/>
  <c r="BA20" i="1"/>
  <c r="AR20" i="1"/>
  <c r="CA20" i="1" s="1"/>
  <c r="AQ20" i="1"/>
  <c r="BY20" i="1" s="1"/>
  <c r="AP20" i="1"/>
  <c r="BW20" i="1" s="1"/>
  <c r="AO20" i="1"/>
  <c r="BU20" i="1" s="1"/>
  <c r="AN20" i="1"/>
  <c r="BS20" i="1" s="1"/>
  <c r="AM20" i="1"/>
  <c r="BQ20" i="1" s="1"/>
  <c r="AL20" i="1"/>
  <c r="BO20" i="1" s="1"/>
  <c r="AK20" i="1"/>
  <c r="BM20" i="1" s="1"/>
  <c r="AJ20" i="1"/>
  <c r="BK20" i="1" s="1"/>
  <c r="AI20" i="1"/>
  <c r="AI28" i="1" s="1"/>
  <c r="AH20" i="1"/>
  <c r="BG20" i="1" s="1"/>
  <c r="AG20" i="1"/>
  <c r="AE20" i="1"/>
  <c r="AD20" i="1"/>
  <c r="N20" i="1"/>
  <c r="BL20" i="1" s="1"/>
  <c r="K20" i="1"/>
  <c r="BF20" i="1" s="1"/>
  <c r="J20" i="1"/>
  <c r="F20" i="1"/>
  <c r="AC20" i="1" s="1"/>
  <c r="AB20" i="1"/>
  <c r="D20" i="1"/>
  <c r="BG19" i="1"/>
  <c r="CC19" i="1" s="1"/>
  <c r="BF19" i="1"/>
  <c r="BC19" i="1"/>
  <c r="BB19" i="1"/>
  <c r="BA19" i="1"/>
  <c r="AZ19" i="1"/>
  <c r="AY19" i="1"/>
  <c r="AS19" i="1"/>
  <c r="AF19" i="1"/>
  <c r="AX19" i="1" s="1"/>
  <c r="AX18" i="1" s="1"/>
  <c r="AE19" i="1"/>
  <c r="AD19" i="1"/>
  <c r="AC19" i="1"/>
  <c r="AB19" i="1"/>
  <c r="BB18" i="1"/>
  <c r="BA18" i="1"/>
  <c r="AH18" i="1"/>
  <c r="AE18" i="1"/>
  <c r="AD18" i="1"/>
  <c r="K18" i="1"/>
  <c r="BF18" i="1" s="1"/>
  <c r="F18" i="1"/>
  <c r="AC18" i="1" s="1"/>
  <c r="E18" i="1"/>
  <c r="AY18" i="1" s="1"/>
  <c r="D18" i="1"/>
  <c r="BG17" i="1"/>
  <c r="CC17" i="1" s="1"/>
  <c r="BB17" i="1"/>
  <c r="BA17" i="1"/>
  <c r="AZ17" i="1"/>
  <c r="AY17" i="1"/>
  <c r="AS17" i="1"/>
  <c r="AE17" i="1"/>
  <c r="AD17" i="1"/>
  <c r="AC17" i="1"/>
  <c r="AB17" i="1"/>
  <c r="I17" i="1"/>
  <c r="AA17" i="1" s="1"/>
  <c r="BG16" i="1"/>
  <c r="CC16" i="1" s="1"/>
  <c r="BB16" i="1"/>
  <c r="BA16" i="1"/>
  <c r="AZ16" i="1"/>
  <c r="AY16" i="1"/>
  <c r="AS16" i="1"/>
  <c r="AE16" i="1"/>
  <c r="AD16" i="1"/>
  <c r="AC16" i="1"/>
  <c r="AB16" i="1"/>
  <c r="I16" i="1"/>
  <c r="AA16" i="1" s="1"/>
  <c r="BG15" i="1"/>
  <c r="CC15" i="1" s="1"/>
  <c r="BB15" i="1"/>
  <c r="BA15" i="1"/>
  <c r="AZ15" i="1"/>
  <c r="AY15" i="1"/>
  <c r="AS15" i="1"/>
  <c r="AE15" i="1"/>
  <c r="AD15" i="1"/>
  <c r="AC15" i="1"/>
  <c r="AB15" i="1"/>
  <c r="I15" i="1"/>
  <c r="BG14" i="1"/>
  <c r="CC14" i="1" s="1"/>
  <c r="BB14" i="1"/>
  <c r="BA14" i="1"/>
  <c r="AZ14" i="1"/>
  <c r="AY14" i="1"/>
  <c r="AS14" i="1"/>
  <c r="AE14" i="1"/>
  <c r="AD14" i="1"/>
  <c r="AC14" i="1"/>
  <c r="AB14" i="1"/>
  <c r="I14" i="1"/>
  <c r="BB13" i="1"/>
  <c r="BA13" i="1"/>
  <c r="AG13" i="1"/>
  <c r="BE13" i="1" s="1"/>
  <c r="AE13" i="1"/>
  <c r="AD13" i="1"/>
  <c r="F13" i="1"/>
  <c r="AC13" i="1" s="1"/>
  <c r="E13" i="1"/>
  <c r="BB12" i="1"/>
  <c r="BA12" i="1"/>
  <c r="AR12" i="1"/>
  <c r="AQ12" i="1"/>
  <c r="AP12" i="1"/>
  <c r="AO12" i="1"/>
  <c r="AN12" i="1"/>
  <c r="AM12" i="1"/>
  <c r="AL12" i="1"/>
  <c r="AK12" i="1"/>
  <c r="AE12" i="1"/>
  <c r="AD12" i="1"/>
  <c r="BG11" i="1"/>
  <c r="BF11" i="1"/>
  <c r="BE11" i="1"/>
  <c r="BD11" i="1"/>
  <c r="BB11" i="1"/>
  <c r="BA11" i="1"/>
  <c r="AZ11" i="1"/>
  <c r="AY11" i="1"/>
  <c r="AS11" i="1"/>
  <c r="AE11" i="1"/>
  <c r="AD11" i="1"/>
  <c r="AC11" i="1"/>
  <c r="AB11" i="1"/>
  <c r="V11" i="1"/>
  <c r="I11" i="1"/>
  <c r="BC11" i="1" s="1"/>
  <c r="BF10" i="1"/>
  <c r="CB10" i="1" s="1"/>
  <c r="BB10" i="1"/>
  <c r="BA10" i="1"/>
  <c r="AZ10" i="1"/>
  <c r="AY10" i="1"/>
  <c r="AS10" i="1"/>
  <c r="AE10" i="1"/>
  <c r="AD10" i="1"/>
  <c r="AC10" i="1"/>
  <c r="AB10" i="1"/>
  <c r="V10" i="1"/>
  <c r="I10" i="1"/>
  <c r="BC10" i="1" s="1"/>
  <c r="BG9" i="1"/>
  <c r="BF9" i="1"/>
  <c r="BD9" i="1"/>
  <c r="BB9" i="1"/>
  <c r="BA9" i="1"/>
  <c r="AZ9" i="1"/>
  <c r="AY9" i="1"/>
  <c r="AS9" i="1"/>
  <c r="AE9" i="1"/>
  <c r="AD9" i="1"/>
  <c r="AC9" i="1"/>
  <c r="AB9" i="1"/>
  <c r="V9" i="1"/>
  <c r="I9" i="1"/>
  <c r="BC9" i="1" s="1"/>
  <c r="BB8" i="1"/>
  <c r="BA8" i="1"/>
  <c r="AG8" i="1"/>
  <c r="BE8" i="1" s="1"/>
  <c r="AE8" i="1"/>
  <c r="AD8" i="1"/>
  <c r="U8" i="1"/>
  <c r="BZ8" i="1" s="1"/>
  <c r="T8" i="1"/>
  <c r="BX8" i="1" s="1"/>
  <c r="S8" i="1"/>
  <c r="BV8" i="1" s="1"/>
  <c r="R8" i="1"/>
  <c r="BT8" i="1" s="1"/>
  <c r="Q8" i="1"/>
  <c r="BR8" i="1" s="1"/>
  <c r="P8" i="1"/>
  <c r="BP8" i="1" s="1"/>
  <c r="O8" i="1"/>
  <c r="BN8" i="1" s="1"/>
  <c r="N8" i="1"/>
  <c r="BL8" i="1" s="1"/>
  <c r="M8" i="1"/>
  <c r="BJ8" i="1" s="1"/>
  <c r="L8" i="1"/>
  <c r="BH8" i="1" s="1"/>
  <c r="K8" i="1"/>
  <c r="BF8" i="1" s="1"/>
  <c r="F8" i="1"/>
  <c r="AC8" i="1" s="1"/>
  <c r="E8" i="1"/>
  <c r="AB8" i="1" s="1"/>
  <c r="AA15" i="1" l="1"/>
  <c r="AA13" i="1" s="1"/>
  <c r="AA12" i="1" s="1"/>
  <c r="AA28" i="1" s="1"/>
  <c r="W15" i="1"/>
  <c r="AA35" i="1"/>
  <c r="AA37" i="1"/>
  <c r="AA39" i="1"/>
  <c r="AA43" i="1"/>
  <c r="W43" i="1"/>
  <c r="AA48" i="1"/>
  <c r="AA50" i="1"/>
  <c r="AA52" i="1"/>
  <c r="AA54" i="1"/>
  <c r="AA57" i="1"/>
  <c r="AA56" i="1" s="1"/>
  <c r="AA62" i="1"/>
  <c r="W62" i="1"/>
  <c r="AA67" i="1"/>
  <c r="AA65" i="1" s="1"/>
  <c r="AA69" i="1"/>
  <c r="AA71" i="1"/>
  <c r="AA73" i="1"/>
  <c r="AA82" i="1"/>
  <c r="AA81" i="1" s="1"/>
  <c r="AA85" i="1"/>
  <c r="AA93" i="1"/>
  <c r="W93" i="1"/>
  <c r="AA94" i="1"/>
  <c r="W94" i="1"/>
  <c r="AA132" i="1"/>
  <c r="AA130" i="1" s="1"/>
  <c r="AA140" i="1"/>
  <c r="AA139" i="1" s="1"/>
  <c r="W140" i="1"/>
  <c r="AA148" i="1"/>
  <c r="BA28" i="1"/>
  <c r="I13" i="1"/>
  <c r="AA34" i="1"/>
  <c r="AA32" i="1" s="1"/>
  <c r="AA36" i="1"/>
  <c r="AA38" i="1"/>
  <c r="W38" i="1"/>
  <c r="AA42" i="1"/>
  <c r="AA44" i="1"/>
  <c r="W44" i="1"/>
  <c r="AA45" i="1"/>
  <c r="W45" i="1"/>
  <c r="AA47" i="1"/>
  <c r="AA46" i="1" s="1"/>
  <c r="AA49" i="1"/>
  <c r="AA55" i="1"/>
  <c r="AA58" i="1"/>
  <c r="AA66" i="1"/>
  <c r="AA68" i="1"/>
  <c r="W68" i="1"/>
  <c r="AA70" i="1"/>
  <c r="AA72" i="1"/>
  <c r="AA74" i="1"/>
  <c r="W74" i="1"/>
  <c r="AA87" i="1"/>
  <c r="AA88" i="1"/>
  <c r="W88" i="1"/>
  <c r="BA130" i="1"/>
  <c r="G121" i="1"/>
  <c r="AA131" i="1"/>
  <c r="AA141" i="1"/>
  <c r="AA146" i="1"/>
  <c r="AY13" i="1"/>
  <c r="E12" i="1"/>
  <c r="AY12" i="1" s="1"/>
  <c r="D12" i="1"/>
  <c r="D28" i="1" s="1"/>
  <c r="AS124" i="1"/>
  <c r="AE46" i="1"/>
  <c r="BI92" i="1"/>
  <c r="AI154" i="1"/>
  <c r="BE103" i="1"/>
  <c r="CC103" i="1" s="1"/>
  <c r="AS103" i="1"/>
  <c r="AB109" i="1"/>
  <c r="E108" i="1"/>
  <c r="BA109" i="1"/>
  <c r="BE109" i="1"/>
  <c r="CC109" i="1" s="1"/>
  <c r="AS109" i="1"/>
  <c r="BB130" i="1"/>
  <c r="H121" i="1"/>
  <c r="BB28" i="1"/>
  <c r="AA53" i="1"/>
  <c r="AC109" i="1"/>
  <c r="F108" i="1"/>
  <c r="E124" i="1"/>
  <c r="AB124" i="1" s="1"/>
  <c r="BB109" i="1"/>
  <c r="I32" i="1"/>
  <c r="BD18" i="1"/>
  <c r="AG18" i="1"/>
  <c r="BG18" i="1"/>
  <c r="AH12" i="1"/>
  <c r="AH28" i="1" s="1"/>
  <c r="BI20" i="1"/>
  <c r="BI28" i="1"/>
  <c r="BG8" i="1"/>
  <c r="BK12" i="1"/>
  <c r="BW12" i="1"/>
  <c r="AP28" i="1"/>
  <c r="BW28" i="1" s="1"/>
  <c r="BO12" i="1"/>
  <c r="BS12" i="1"/>
  <c r="CA12" i="1"/>
  <c r="AR28" i="1"/>
  <c r="CA28" i="1" s="1"/>
  <c r="BI12" i="1"/>
  <c r="BM12" i="1"/>
  <c r="BQ12" i="1"/>
  <c r="BU12" i="1"/>
  <c r="AO28" i="1"/>
  <c r="BU28" i="1" s="1"/>
  <c r="BY12" i="1"/>
  <c r="AQ28" i="1"/>
  <c r="BY28" i="1" s="1"/>
  <c r="D31" i="1"/>
  <c r="BE124" i="1"/>
  <c r="CC124" i="1" s="1"/>
  <c r="AG122" i="1"/>
  <c r="AP122" i="1"/>
  <c r="BW123" i="1"/>
  <c r="AR122" i="1"/>
  <c r="CA123" i="1"/>
  <c r="BY123" i="1"/>
  <c r="AQ122" i="1"/>
  <c r="BH110" i="1"/>
  <c r="AA114" i="1"/>
  <c r="AA113" i="1" s="1"/>
  <c r="AA145" i="1"/>
  <c r="AA51" i="1"/>
  <c r="AS86" i="1"/>
  <c r="AA91" i="1"/>
  <c r="AA90" i="1" s="1"/>
  <c r="D103" i="1"/>
  <c r="AA110" i="1"/>
  <c r="AA61" i="1"/>
  <c r="AA60" i="1" s="1"/>
  <c r="AA41" i="1"/>
  <c r="BC62" i="1"/>
  <c r="BJ19" i="1"/>
  <c r="CB9" i="1"/>
  <c r="J14" i="1"/>
  <c r="K14" i="1"/>
  <c r="K13" i="1" s="1"/>
  <c r="AS32" i="1"/>
  <c r="K50" i="1"/>
  <c r="BF50" i="1" s="1"/>
  <c r="AS56" i="1"/>
  <c r="AS53" i="1" s="1"/>
  <c r="AS60" i="1"/>
  <c r="BC66" i="1"/>
  <c r="BD66" i="1"/>
  <c r="BC74" i="1"/>
  <c r="BC77" i="1"/>
  <c r="BC80" i="1"/>
  <c r="E84" i="1"/>
  <c r="AB84" i="1" s="1"/>
  <c r="BF120" i="1"/>
  <c r="AS123" i="1"/>
  <c r="BL22" i="1"/>
  <c r="BC57" i="1"/>
  <c r="J84" i="1"/>
  <c r="CB11" i="1"/>
  <c r="CB21" i="1"/>
  <c r="AF42" i="1"/>
  <c r="AX42" i="1" s="1"/>
  <c r="BC43" i="1"/>
  <c r="BC44" i="1"/>
  <c r="BC45" i="1"/>
  <c r="BC55" i="1"/>
  <c r="J55" i="1"/>
  <c r="BD55" i="1" s="1"/>
  <c r="J73" i="1"/>
  <c r="BD73" i="1" s="1"/>
  <c r="BC113" i="1"/>
  <c r="L114" i="1"/>
  <c r="BC115" i="1"/>
  <c r="H116" i="1"/>
  <c r="BB116" i="1" s="1"/>
  <c r="BC47" i="1"/>
  <c r="K16" i="1"/>
  <c r="J16" i="1"/>
  <c r="AM154" i="1"/>
  <c r="AQ154" i="1"/>
  <c r="BF34" i="1"/>
  <c r="BF35" i="1"/>
  <c r="BF36" i="1"/>
  <c r="J37" i="1"/>
  <c r="BD37" i="1" s="1"/>
  <c r="BF38" i="1"/>
  <c r="BF39" i="1"/>
  <c r="BC48" i="1"/>
  <c r="BC52" i="1"/>
  <c r="BC54" i="1"/>
  <c r="BC58" i="1"/>
  <c r="I65" i="1"/>
  <c r="BC72" i="1"/>
  <c r="BC87" i="1"/>
  <c r="K87" i="1"/>
  <c r="BF87" i="1" s="1"/>
  <c r="AF119" i="1"/>
  <c r="BC128" i="1"/>
  <c r="AO111" i="1"/>
  <c r="BU111" i="1" s="1"/>
  <c r="AN111" i="1"/>
  <c r="AO105" i="1"/>
  <c r="BU105" i="1" s="1"/>
  <c r="CC120" i="1"/>
  <c r="AS65" i="1"/>
  <c r="AS46" i="1"/>
  <c r="BC61" i="1"/>
  <c r="I60" i="1"/>
  <c r="W60" i="1" s="1"/>
  <c r="CC71" i="1"/>
  <c r="CC73" i="1"/>
  <c r="CC77" i="1"/>
  <c r="BF142" i="1"/>
  <c r="CB142" i="1" s="1"/>
  <c r="V142" i="1"/>
  <c r="W142" i="1" s="1"/>
  <c r="BC142" i="1"/>
  <c r="AF142" i="1"/>
  <c r="I18" i="1"/>
  <c r="CC44" i="1"/>
  <c r="CC134" i="1"/>
  <c r="BF144" i="1"/>
  <c r="CB144" i="1" s="1"/>
  <c r="V144" i="1"/>
  <c r="W144" i="1" s="1"/>
  <c r="BC16" i="1"/>
  <c r="BC37" i="1"/>
  <c r="BC88" i="1"/>
  <c r="BC118" i="1"/>
  <c r="BC131" i="1"/>
  <c r="K131" i="1"/>
  <c r="BU139" i="1"/>
  <c r="BI139" i="1"/>
  <c r="BY139" i="1"/>
  <c r="BQ139" i="1"/>
  <c r="BW145" i="1"/>
  <c r="BM145" i="1"/>
  <c r="AS20" i="1"/>
  <c r="CB72" i="1"/>
  <c r="CC76" i="1"/>
  <c r="AG102" i="1"/>
  <c r="CC146" i="1"/>
  <c r="BC17" i="1"/>
  <c r="BC36" i="1"/>
  <c r="BC40" i="1"/>
  <c r="BP60" i="1"/>
  <c r="BC63" i="1"/>
  <c r="AF82" i="1"/>
  <c r="AX82" i="1" s="1"/>
  <c r="AX81" i="1" s="1"/>
  <c r="BL90" i="1"/>
  <c r="BC91" i="1"/>
  <c r="BP92" i="1"/>
  <c r="BC94" i="1"/>
  <c r="BC110" i="1"/>
  <c r="BC114" i="1"/>
  <c r="AY130" i="1"/>
  <c r="I130" i="1"/>
  <c r="BC132" i="1"/>
  <c r="K132" i="1"/>
  <c r="BT139" i="1"/>
  <c r="BH139" i="1"/>
  <c r="BX139" i="1"/>
  <c r="BP139" i="1"/>
  <c r="BC140" i="1"/>
  <c r="BL145" i="1"/>
  <c r="BV145" i="1"/>
  <c r="M138" i="1"/>
  <c r="BT138" i="1"/>
  <c r="BH138" i="1"/>
  <c r="L137" i="1"/>
  <c r="Q106" i="1"/>
  <c r="BR106" i="1" s="1"/>
  <c r="I20" i="1"/>
  <c r="AF20" i="1" s="1"/>
  <c r="C7" i="2" s="1"/>
  <c r="CB76" i="1"/>
  <c r="BC14" i="1"/>
  <c r="BC35" i="1"/>
  <c r="BC39" i="1"/>
  <c r="BC85" i="1"/>
  <c r="BC93" i="1"/>
  <c r="AB133" i="1"/>
  <c r="I133" i="1"/>
  <c r="BW139" i="1"/>
  <c r="BM139" i="1"/>
  <c r="BU145" i="1"/>
  <c r="BI145" i="1"/>
  <c r="BY145" i="1"/>
  <c r="BQ145" i="1"/>
  <c r="BC15" i="1"/>
  <c r="BC27" i="1"/>
  <c r="W27" i="1"/>
  <c r="BC33" i="1"/>
  <c r="BC34" i="1"/>
  <c r="BC38" i="1"/>
  <c r="BP41" i="1"/>
  <c r="BL41" i="1"/>
  <c r="BL60" i="1"/>
  <c r="BC89" i="1"/>
  <c r="BP90" i="1"/>
  <c r="BL92" i="1"/>
  <c r="BC120" i="1"/>
  <c r="BL139" i="1"/>
  <c r="BV139" i="1"/>
  <c r="BT145" i="1"/>
  <c r="BH145" i="1"/>
  <c r="BX145" i="1"/>
  <c r="BP145" i="1"/>
  <c r="R106" i="1"/>
  <c r="BT106" i="1" s="1"/>
  <c r="BC141" i="1"/>
  <c r="K141" i="1"/>
  <c r="BC146" i="1"/>
  <c r="K146" i="1"/>
  <c r="BC148" i="1"/>
  <c r="K148" i="1"/>
  <c r="AX145" i="1"/>
  <c r="CB75" i="1"/>
  <c r="CB43" i="1"/>
  <c r="CC131" i="1"/>
  <c r="CA154" i="1"/>
  <c r="CA155" i="1" s="1"/>
  <c r="AR154" i="1"/>
  <c r="BO154" i="1"/>
  <c r="CB94" i="1"/>
  <c r="CC132" i="1"/>
  <c r="CC133" i="1"/>
  <c r="G136" i="1"/>
  <c r="G135" i="1" s="1"/>
  <c r="BA135" i="1" s="1"/>
  <c r="AS24" i="1"/>
  <c r="AL154" i="1"/>
  <c r="AP154" i="1"/>
  <c r="H59" i="1"/>
  <c r="AE59" i="1" s="1"/>
  <c r="CC148" i="1"/>
  <c r="CC26" i="1"/>
  <c r="AK154" i="1"/>
  <c r="AO154" i="1"/>
  <c r="BS154" i="1"/>
  <c r="CC35" i="1"/>
  <c r="CC39" i="1"/>
  <c r="CC48" i="1"/>
  <c r="CC61" i="1"/>
  <c r="CB67" i="1"/>
  <c r="CC87" i="1"/>
  <c r="CC113" i="1"/>
  <c r="CC116" i="1"/>
  <c r="I139" i="1"/>
  <c r="BD8" i="1"/>
  <c r="CB8" i="1" s="1"/>
  <c r="BD20" i="1"/>
  <c r="AN154" i="1"/>
  <c r="CC40" i="1"/>
  <c r="V41" i="1"/>
  <c r="CC43" i="1"/>
  <c r="CC55" i="1"/>
  <c r="BB60" i="1"/>
  <c r="CB61" i="1"/>
  <c r="CC62" i="1"/>
  <c r="AZ65" i="1"/>
  <c r="AY46" i="1"/>
  <c r="AG53" i="1"/>
  <c r="BE53" i="1" s="1"/>
  <c r="AY81" i="1"/>
  <c r="BB90" i="1"/>
  <c r="AE117" i="1"/>
  <c r="H129" i="1"/>
  <c r="AE129" i="1" s="1"/>
  <c r="AS145" i="1"/>
  <c r="M18" i="1"/>
  <c r="CC23" i="1"/>
  <c r="CC36" i="1"/>
  <c r="CC58" i="1"/>
  <c r="CC9" i="1"/>
  <c r="AY32" i="1"/>
  <c r="CC50" i="1"/>
  <c r="E59" i="1"/>
  <c r="AB59" i="1" s="1"/>
  <c r="CB69" i="1"/>
  <c r="AH136" i="1"/>
  <c r="BG136" i="1" s="1"/>
  <c r="CC66" i="1"/>
  <c r="CC68" i="1"/>
  <c r="CC70" i="1"/>
  <c r="CC88" i="1"/>
  <c r="CC114" i="1"/>
  <c r="CC65" i="1"/>
  <c r="AZ86" i="1"/>
  <c r="BA90" i="1"/>
  <c r="AC92" i="1"/>
  <c r="AB129" i="1"/>
  <c r="AS139" i="1"/>
  <c r="CB140" i="1"/>
  <c r="CC141" i="1"/>
  <c r="I145" i="1"/>
  <c r="CC10" i="1"/>
  <c r="BG13" i="1"/>
  <c r="CC13" i="1" s="1"/>
  <c r="CC21" i="1"/>
  <c r="CC27" i="1"/>
  <c r="CC33" i="1"/>
  <c r="CC37" i="1"/>
  <c r="CB44" i="1"/>
  <c r="CC45" i="1"/>
  <c r="CC52" i="1"/>
  <c r="F53" i="1"/>
  <c r="AC53" i="1" s="1"/>
  <c r="CC57" i="1"/>
  <c r="V60" i="1"/>
  <c r="AY60" i="1"/>
  <c r="CB62" i="1"/>
  <c r="CC63" i="1"/>
  <c r="CB68" i="1"/>
  <c r="CB70" i="1"/>
  <c r="CB71" i="1"/>
  <c r="CC74" i="1"/>
  <c r="CB77" i="1"/>
  <c r="CC80" i="1"/>
  <c r="AH84" i="1"/>
  <c r="BG84" i="1" s="1"/>
  <c r="CC85" i="1"/>
  <c r="CC86" i="1"/>
  <c r="CB88" i="1"/>
  <c r="CC89" i="1"/>
  <c r="V90" i="1"/>
  <c r="CC91" i="1"/>
  <c r="CC93" i="1"/>
  <c r="CC104" i="1"/>
  <c r="CC115" i="1"/>
  <c r="AD117" i="1"/>
  <c r="CC118" i="1"/>
  <c r="CC130" i="1"/>
  <c r="CC11" i="1"/>
  <c r="AS13" i="1"/>
  <c r="AZ20" i="1"/>
  <c r="CC22" i="1"/>
  <c r="AC24" i="1"/>
  <c r="CC25" i="1"/>
  <c r="AZ32" i="1"/>
  <c r="CC34" i="1"/>
  <c r="CC38" i="1"/>
  <c r="AH41" i="1"/>
  <c r="BG41" i="1" s="1"/>
  <c r="BB41" i="1"/>
  <c r="CB45" i="1"/>
  <c r="BB46" i="1"/>
  <c r="CC47" i="1"/>
  <c r="CC49" i="1"/>
  <c r="CC51" i="1"/>
  <c r="E53" i="1"/>
  <c r="AY53" i="1" s="1"/>
  <c r="CC54" i="1"/>
  <c r="AZ56" i="1"/>
  <c r="CB63" i="1"/>
  <c r="BA65" i="1"/>
  <c r="CC67" i="1"/>
  <c r="CC69" i="1"/>
  <c r="AF71" i="1"/>
  <c r="AX71" i="1" s="1"/>
  <c r="BC71" i="1"/>
  <c r="CC72" i="1"/>
  <c r="CB74" i="1"/>
  <c r="CC75" i="1"/>
  <c r="CB80" i="1"/>
  <c r="BB81" i="1"/>
  <c r="F84" i="1"/>
  <c r="AC84" i="1" s="1"/>
  <c r="AG84" i="1"/>
  <c r="BE84" i="1" s="1"/>
  <c r="CB91" i="1"/>
  <c r="BA92" i="1"/>
  <c r="CB93" i="1"/>
  <c r="CC94" i="1"/>
  <c r="AH102" i="1"/>
  <c r="BG102" i="1" s="1"/>
  <c r="CC110" i="1"/>
  <c r="BC119" i="1"/>
  <c r="F129" i="1"/>
  <c r="AY41" i="1"/>
  <c r="AF52" i="1"/>
  <c r="AX52" i="1" s="1"/>
  <c r="AY56" i="1"/>
  <c r="AF57" i="1"/>
  <c r="AX57" i="1" s="1"/>
  <c r="BA86" i="1"/>
  <c r="CC129" i="1"/>
  <c r="CC140" i="1"/>
  <c r="AF72" i="1"/>
  <c r="AX72" i="1" s="1"/>
  <c r="BC68" i="1"/>
  <c r="AF68" i="1"/>
  <c r="AX68" i="1" s="1"/>
  <c r="AF67" i="1"/>
  <c r="AX67" i="1" s="1"/>
  <c r="BC67" i="1"/>
  <c r="D59" i="1"/>
  <c r="AF51" i="1"/>
  <c r="AX51" i="1" s="1"/>
  <c r="BC51" i="1"/>
  <c r="AF35" i="1"/>
  <c r="AX35" i="1" s="1"/>
  <c r="AF33" i="1"/>
  <c r="AX33" i="1" s="1"/>
  <c r="BC13" i="1"/>
  <c r="AF34" i="1"/>
  <c r="AX34" i="1" s="1"/>
  <c r="AY20" i="1"/>
  <c r="AG81" i="1"/>
  <c r="BE81" i="1" s="1"/>
  <c r="V8" i="1"/>
  <c r="AF11" i="1"/>
  <c r="I8" i="1"/>
  <c r="AF9" i="1"/>
  <c r="AB13" i="1"/>
  <c r="AZ13" i="1"/>
  <c r="AF15" i="1"/>
  <c r="AX15" i="1" s="1"/>
  <c r="AF16" i="1"/>
  <c r="AX16" i="1" s="1"/>
  <c r="AB18" i="1"/>
  <c r="AZ18" i="1"/>
  <c r="CC42" i="1"/>
  <c r="CC56" i="1"/>
  <c r="AZ8" i="1"/>
  <c r="AF10" i="1"/>
  <c r="CC32" i="1"/>
  <c r="CB42" i="1"/>
  <c r="AY8" i="1"/>
  <c r="F12" i="1"/>
  <c r="F28" i="1" s="1"/>
  <c r="CC90" i="1"/>
  <c r="BD136" i="1"/>
  <c r="AE138" i="1"/>
  <c r="BB138" i="1"/>
  <c r="H137" i="1"/>
  <c r="AF14" i="1"/>
  <c r="AX14" i="1" s="1"/>
  <c r="AF21" i="1"/>
  <c r="AX21" i="1" s="1"/>
  <c r="AB24" i="1"/>
  <c r="BE24" i="1"/>
  <c r="CC24" i="1" s="1"/>
  <c r="AF26" i="1"/>
  <c r="AX26" i="1" s="1"/>
  <c r="BB32" i="1"/>
  <c r="AF36" i="1"/>
  <c r="AX36" i="1" s="1"/>
  <c r="AF40" i="1"/>
  <c r="AX40" i="1" s="1"/>
  <c r="I41" i="1"/>
  <c r="W41" i="1" s="1"/>
  <c r="BA41" i="1"/>
  <c r="AS42" i="1"/>
  <c r="AS41" i="1" s="1"/>
  <c r="AF45" i="1"/>
  <c r="AX45" i="1" s="1"/>
  <c r="I46" i="1"/>
  <c r="BA46" i="1"/>
  <c r="CC46" i="1"/>
  <c r="AF50" i="1"/>
  <c r="AX50" i="1" s="1"/>
  <c r="BC50" i="1"/>
  <c r="H53" i="1"/>
  <c r="H31" i="1" s="1"/>
  <c r="BB56" i="1"/>
  <c r="G59" i="1"/>
  <c r="BA60" i="1"/>
  <c r="CC60" i="1"/>
  <c r="AF62" i="1"/>
  <c r="AX62" i="1" s="1"/>
  <c r="AY65" i="1"/>
  <c r="AF66" i="1"/>
  <c r="AX66" i="1" s="1"/>
  <c r="AF70" i="1"/>
  <c r="AX70" i="1" s="1"/>
  <c r="BC70" i="1"/>
  <c r="AF77" i="1"/>
  <c r="AX77" i="1" s="1"/>
  <c r="AF80" i="1"/>
  <c r="AX80" i="1" s="1"/>
  <c r="I81" i="1"/>
  <c r="BA81" i="1"/>
  <c r="D84" i="1"/>
  <c r="H84" i="1"/>
  <c r="AY86" i="1"/>
  <c r="AZ90" i="1"/>
  <c r="AE92" i="1"/>
  <c r="AB137" i="1"/>
  <c r="AY137" i="1"/>
  <c r="E136" i="1"/>
  <c r="AF17" i="1"/>
  <c r="AX17" i="1" s="1"/>
  <c r="BE20" i="1"/>
  <c r="CC20" i="1" s="1"/>
  <c r="E7" i="2" s="1"/>
  <c r="AF22" i="1"/>
  <c r="AX22" i="1" s="1"/>
  <c r="AF27" i="1"/>
  <c r="AX27" i="1" s="1"/>
  <c r="BA32" i="1"/>
  <c r="AF37" i="1"/>
  <c r="AX37" i="1" s="1"/>
  <c r="AZ41" i="1"/>
  <c r="V42" i="1"/>
  <c r="W42" i="1" s="1"/>
  <c r="BC42" i="1"/>
  <c r="AZ46" i="1"/>
  <c r="AF49" i="1"/>
  <c r="AX49" i="1" s="1"/>
  <c r="BC49" i="1"/>
  <c r="G53" i="1"/>
  <c r="AH53" i="1"/>
  <c r="BG53" i="1" s="1"/>
  <c r="AF54" i="1"/>
  <c r="AX54" i="1" s="1"/>
  <c r="AF55" i="1"/>
  <c r="AX55" i="1" s="1"/>
  <c r="I56" i="1"/>
  <c r="BA56" i="1"/>
  <c r="F59" i="1"/>
  <c r="AZ60" i="1"/>
  <c r="AF63" i="1"/>
  <c r="AX63" i="1" s="1"/>
  <c r="BB65" i="1"/>
  <c r="V68" i="1"/>
  <c r="AF69" i="1"/>
  <c r="AX69" i="1" s="1"/>
  <c r="BC69" i="1"/>
  <c r="V72" i="1"/>
  <c r="W72" i="1" s="1"/>
  <c r="AF73" i="1"/>
  <c r="AX73" i="1" s="1"/>
  <c r="BC73" i="1"/>
  <c r="AZ81" i="1"/>
  <c r="BC82" i="1"/>
  <c r="BB86" i="1"/>
  <c r="AF87" i="1"/>
  <c r="AX87" i="1" s="1"/>
  <c r="AX86" i="1" s="1"/>
  <c r="AY90" i="1"/>
  <c r="V92" i="1"/>
  <c r="AF23" i="1"/>
  <c r="AX23" i="1" s="1"/>
  <c r="AF38" i="1"/>
  <c r="AX38" i="1" s="1"/>
  <c r="AF43" i="1"/>
  <c r="AX43" i="1" s="1"/>
  <c r="AF47" i="1"/>
  <c r="AX47" i="1" s="1"/>
  <c r="AF48" i="1"/>
  <c r="AX48" i="1" s="1"/>
  <c r="AF58" i="1"/>
  <c r="AX58" i="1" s="1"/>
  <c r="AF74" i="1"/>
  <c r="AX74" i="1" s="1"/>
  <c r="AF75" i="1"/>
  <c r="AX75" i="1" s="1"/>
  <c r="AF85" i="1"/>
  <c r="AX85" i="1" s="1"/>
  <c r="I86" i="1"/>
  <c r="AF88" i="1"/>
  <c r="AF91" i="1"/>
  <c r="AX91" i="1" s="1"/>
  <c r="AX90" i="1" s="1"/>
  <c r="I92" i="1"/>
  <c r="AS92" i="1"/>
  <c r="AF25" i="1"/>
  <c r="AX25" i="1" s="1"/>
  <c r="AF39" i="1"/>
  <c r="AX39" i="1" s="1"/>
  <c r="AF44" i="1"/>
  <c r="AX44" i="1" s="1"/>
  <c r="AF61" i="1"/>
  <c r="AX61" i="1" s="1"/>
  <c r="AF76" i="1"/>
  <c r="AX76" i="1" s="1"/>
  <c r="AF89" i="1"/>
  <c r="AX89" i="1" s="1"/>
  <c r="I90" i="1"/>
  <c r="AY92" i="1"/>
  <c r="AE109" i="1"/>
  <c r="AZ109" i="1"/>
  <c r="AF113" i="1"/>
  <c r="AC117" i="1"/>
  <c r="AF118" i="1"/>
  <c r="AF120" i="1"/>
  <c r="AC130" i="1"/>
  <c r="AE133" i="1"/>
  <c r="AS133" i="1"/>
  <c r="AZ133" i="1"/>
  <c r="BD133" i="1"/>
  <c r="BA137" i="1"/>
  <c r="AD138" i="1"/>
  <c r="AZ138" i="1"/>
  <c r="BD138" i="1"/>
  <c r="AD139" i="1"/>
  <c r="BE139" i="1"/>
  <c r="AF141" i="1"/>
  <c r="AB145" i="1"/>
  <c r="AD109" i="1"/>
  <c r="AY109" i="1"/>
  <c r="AF114" i="1"/>
  <c r="F116" i="1"/>
  <c r="AB117" i="1"/>
  <c r="AY124" i="1"/>
  <c r="AF128" i="1"/>
  <c r="AY129" i="1"/>
  <c r="AB130" i="1"/>
  <c r="AD133" i="1"/>
  <c r="AY133" i="1"/>
  <c r="AF134" i="1"/>
  <c r="BD137" i="1"/>
  <c r="AY138" i="1"/>
  <c r="AC139" i="1"/>
  <c r="AE145" i="1"/>
  <c r="AF146" i="1"/>
  <c r="AF93" i="1"/>
  <c r="AX93" i="1" s="1"/>
  <c r="AF110" i="1"/>
  <c r="AF115" i="1"/>
  <c r="E116" i="1"/>
  <c r="AE130" i="1"/>
  <c r="AF131" i="1"/>
  <c r="AB138" i="1"/>
  <c r="AB139" i="1"/>
  <c r="AD145" i="1"/>
  <c r="BE145" i="1"/>
  <c r="AF148" i="1"/>
  <c r="AF94" i="1"/>
  <c r="AX94" i="1" s="1"/>
  <c r="AD130" i="1"/>
  <c r="AF132" i="1"/>
  <c r="AE139" i="1"/>
  <c r="AF140" i="1"/>
  <c r="AC145" i="1"/>
  <c r="AA92" i="1" l="1"/>
  <c r="W90" i="1"/>
  <c r="W92" i="1"/>
  <c r="J13" i="1"/>
  <c r="AA86" i="1"/>
  <c r="AA84" i="1" s="1"/>
  <c r="AA83" i="1" s="1"/>
  <c r="AB12" i="1"/>
  <c r="I129" i="1"/>
  <c r="BD84" i="1"/>
  <c r="J83" i="1"/>
  <c r="BD83" i="1" s="1"/>
  <c r="F83" i="1"/>
  <c r="AZ83" i="1" s="1"/>
  <c r="BE102" i="1"/>
  <c r="AS102" i="1"/>
  <c r="E122" i="1"/>
  <c r="E121" i="1" s="1"/>
  <c r="AE116" i="1"/>
  <c r="I116" i="1"/>
  <c r="I84" i="1"/>
  <c r="AQ121" i="1"/>
  <c r="BY121" i="1" s="1"/>
  <c r="BY122" i="1"/>
  <c r="AX92" i="1"/>
  <c r="BU123" i="1"/>
  <c r="AR121" i="1"/>
  <c r="CA121" i="1" s="1"/>
  <c r="CA122" i="1"/>
  <c r="BW122" i="1"/>
  <c r="AP121" i="1"/>
  <c r="BW121" i="1" s="1"/>
  <c r="AG121" i="1"/>
  <c r="BE122" i="1"/>
  <c r="BH118" i="1"/>
  <c r="BH114" i="1"/>
  <c r="BF40" i="1"/>
  <c r="BD40" i="1"/>
  <c r="AX60" i="1"/>
  <c r="AA59" i="1"/>
  <c r="BF33" i="1"/>
  <c r="BD33" i="1"/>
  <c r="AN122" i="1"/>
  <c r="BS123" i="1"/>
  <c r="BS111" i="1"/>
  <c r="BG12" i="1"/>
  <c r="AD135" i="1"/>
  <c r="K32" i="1"/>
  <c r="AX20" i="1"/>
  <c r="BA136" i="1"/>
  <c r="AD136" i="1"/>
  <c r="J53" i="1"/>
  <c r="BD53" i="1" s="1"/>
  <c r="AI155" i="1"/>
  <c r="AJ8" i="1" s="1"/>
  <c r="BB112" i="1"/>
  <c r="K47" i="1"/>
  <c r="BF47" i="1" s="1"/>
  <c r="AH135" i="1"/>
  <c r="BG135" i="1" s="1"/>
  <c r="BH39" i="1"/>
  <c r="E83" i="1"/>
  <c r="AY83" i="1" s="1"/>
  <c r="AS84" i="1"/>
  <c r="AP155" i="1"/>
  <c r="BH38" i="1"/>
  <c r="BH34" i="1"/>
  <c r="L33" i="1"/>
  <c r="BH33" i="1" s="1"/>
  <c r="BF51" i="1"/>
  <c r="AG59" i="1"/>
  <c r="BE59" i="1" s="1"/>
  <c r="L36" i="1"/>
  <c r="BH36" i="1" s="1"/>
  <c r="K49" i="1"/>
  <c r="BF49" i="1" s="1"/>
  <c r="BH40" i="1"/>
  <c r="AY84" i="1"/>
  <c r="K52" i="1"/>
  <c r="BF52" i="1" s="1"/>
  <c r="BH35" i="1"/>
  <c r="AX24" i="1"/>
  <c r="K48" i="1"/>
  <c r="BF48" i="1" s="1"/>
  <c r="AX41" i="1"/>
  <c r="D102" i="1"/>
  <c r="AX110" i="1"/>
  <c r="AX109" i="1" s="1"/>
  <c r="AX108" i="1" s="1"/>
  <c r="AX104" i="1" s="1"/>
  <c r="AX103" i="1" s="1"/>
  <c r="AX102" i="1" s="1"/>
  <c r="AX101" i="1" s="1"/>
  <c r="AX100" i="1" s="1"/>
  <c r="AX95" i="1" s="1"/>
  <c r="AA109" i="1"/>
  <c r="AX84" i="1"/>
  <c r="AX83" i="1" s="1"/>
  <c r="AX65" i="1"/>
  <c r="AX56" i="1"/>
  <c r="AX53" i="1" s="1"/>
  <c r="AX46" i="1"/>
  <c r="AA31" i="1"/>
  <c r="AX32" i="1"/>
  <c r="AX13" i="1"/>
  <c r="BC20" i="1"/>
  <c r="AF145" i="1"/>
  <c r="K54" i="1"/>
  <c r="BF54" i="1" s="1"/>
  <c r="J32" i="1"/>
  <c r="K55" i="1"/>
  <c r="BF55" i="1" s="1"/>
  <c r="K119" i="1"/>
  <c r="BF119" i="1" s="1"/>
  <c r="L120" i="1"/>
  <c r="L117" i="1" s="1"/>
  <c r="AF117" i="1"/>
  <c r="AQ155" i="1"/>
  <c r="I12" i="1"/>
  <c r="AF12" i="1" s="1"/>
  <c r="C6" i="2" s="1"/>
  <c r="K58" i="1"/>
  <c r="BF58" i="1" s="1"/>
  <c r="J46" i="1"/>
  <c r="BD46" i="1" s="1"/>
  <c r="K73" i="1"/>
  <c r="BF73" i="1" s="1"/>
  <c r="BF15" i="1"/>
  <c r="BF85" i="1"/>
  <c r="BF66" i="1"/>
  <c r="J65" i="1"/>
  <c r="BD65" i="1" s="1"/>
  <c r="CB37" i="1"/>
  <c r="V37" i="1"/>
  <c r="W37" i="1" s="1"/>
  <c r="L16" i="1"/>
  <c r="BF16" i="1"/>
  <c r="K57" i="1"/>
  <c r="BF57" i="1" s="1"/>
  <c r="J56" i="1"/>
  <c r="BD56" i="1" s="1"/>
  <c r="CC145" i="1"/>
  <c r="BL18" i="1"/>
  <c r="AF139" i="1"/>
  <c r="BC130" i="1"/>
  <c r="BD15" i="1"/>
  <c r="L14" i="1"/>
  <c r="L13" i="1" s="1"/>
  <c r="BF14" i="1"/>
  <c r="V110" i="1"/>
  <c r="W110" i="1" s="1"/>
  <c r="BF17" i="1"/>
  <c r="BJ18" i="1"/>
  <c r="BS105" i="1"/>
  <c r="L87" i="1"/>
  <c r="BH87" i="1" s="1"/>
  <c r="K86" i="1"/>
  <c r="BF86" i="1" s="1"/>
  <c r="BD16" i="1"/>
  <c r="P22" i="1"/>
  <c r="BN22" i="1"/>
  <c r="O20" i="1"/>
  <c r="BD14" i="1"/>
  <c r="BL19" i="1"/>
  <c r="BD17" i="1"/>
  <c r="AO155" i="1"/>
  <c r="CB92" i="1"/>
  <c r="BW154" i="1"/>
  <c r="BW155" i="1" s="1"/>
  <c r="CB90" i="1"/>
  <c r="AG83" i="1"/>
  <c r="BE83" i="1" s="1"/>
  <c r="CB60" i="1"/>
  <c r="AZ84" i="1"/>
  <c r="E28" i="1"/>
  <c r="AB28" i="1" s="1"/>
  <c r="CC139" i="1"/>
  <c r="CC92" i="1"/>
  <c r="AY59" i="1"/>
  <c r="BB59" i="1"/>
  <c r="CB41" i="1"/>
  <c r="AF130" i="1"/>
  <c r="AR155" i="1"/>
  <c r="L132" i="1"/>
  <c r="BF132" i="1"/>
  <c r="K109" i="1"/>
  <c r="L131" i="1"/>
  <c r="BF131" i="1"/>
  <c r="AF13" i="1"/>
  <c r="R105" i="1"/>
  <c r="BT105" i="1" s="1"/>
  <c r="V89" i="1"/>
  <c r="W89" i="1" s="1"/>
  <c r="CB89" i="1"/>
  <c r="BT137" i="1"/>
  <c r="BH137" i="1"/>
  <c r="BF117" i="1"/>
  <c r="K133" i="1"/>
  <c r="Q105" i="1"/>
  <c r="BR105" i="1" s="1"/>
  <c r="N138" i="1"/>
  <c r="BJ138" i="1"/>
  <c r="M137" i="1"/>
  <c r="K113" i="1"/>
  <c r="BF113" i="1" s="1"/>
  <c r="AG101" i="1"/>
  <c r="BC139" i="1"/>
  <c r="BI154" i="1"/>
  <c r="BI155" i="1" s="1"/>
  <c r="BM154" i="1"/>
  <c r="BQ154" i="1"/>
  <c r="BY154" i="1"/>
  <c r="BY155" i="1" s="1"/>
  <c r="BF148" i="1"/>
  <c r="CB148" i="1" s="1"/>
  <c r="V148" i="1"/>
  <c r="W148" i="1" s="1"/>
  <c r="BF141" i="1"/>
  <c r="CB141" i="1" s="1"/>
  <c r="V141" i="1"/>
  <c r="W141" i="1" s="1"/>
  <c r="K139" i="1"/>
  <c r="K145" i="1"/>
  <c r="BF146" i="1"/>
  <c r="CB146" i="1" s="1"/>
  <c r="V146" i="1"/>
  <c r="W146" i="1" s="1"/>
  <c r="BC145" i="1"/>
  <c r="CC41" i="1"/>
  <c r="BU154" i="1"/>
  <c r="BU155" i="1" s="1"/>
  <c r="AC138" i="1"/>
  <c r="F137" i="1"/>
  <c r="I137" i="1" s="1"/>
  <c r="AH31" i="1"/>
  <c r="BG31" i="1" s="1"/>
  <c r="BE138" i="1"/>
  <c r="CC138" i="1" s="1"/>
  <c r="AG137" i="1"/>
  <c r="AS137" i="1" s="1"/>
  <c r="V71" i="1"/>
  <c r="W71" i="1" s="1"/>
  <c r="BB129" i="1"/>
  <c r="CC53" i="1"/>
  <c r="AG31" i="1"/>
  <c r="BE31" i="1" s="1"/>
  <c r="AC129" i="1"/>
  <c r="F124" i="1"/>
  <c r="F122" i="1" s="1"/>
  <c r="F121" i="1" s="1"/>
  <c r="AH101" i="1"/>
  <c r="BG101" i="1" s="1"/>
  <c r="CC84" i="1"/>
  <c r="AH83" i="1"/>
  <c r="BG83" i="1" s="1"/>
  <c r="AZ53" i="1"/>
  <c r="F31" i="1"/>
  <c r="AY108" i="1"/>
  <c r="E107" i="1"/>
  <c r="AD84" i="1"/>
  <c r="BA84" i="1"/>
  <c r="AB53" i="1"/>
  <c r="E31" i="1"/>
  <c r="E30" i="1" s="1"/>
  <c r="BF137" i="1"/>
  <c r="AB108" i="1"/>
  <c r="AZ129" i="1"/>
  <c r="V70" i="1"/>
  <c r="W70" i="1" s="1"/>
  <c r="V69" i="1"/>
  <c r="W69" i="1" s="1"/>
  <c r="I59" i="1"/>
  <c r="AY28" i="1"/>
  <c r="AF133" i="1"/>
  <c r="BC133" i="1"/>
  <c r="AF109" i="1"/>
  <c r="BC109" i="1"/>
  <c r="AZ116" i="1"/>
  <c r="AC116" i="1"/>
  <c r="F112" i="1"/>
  <c r="BA116" i="1"/>
  <c r="AD116" i="1"/>
  <c r="AF92" i="1"/>
  <c r="BC92" i="1"/>
  <c r="AF65" i="1"/>
  <c r="BC65" i="1"/>
  <c r="AB83" i="1"/>
  <c r="BC56" i="1"/>
  <c r="AF56" i="1"/>
  <c r="AY136" i="1"/>
  <c r="E135" i="1"/>
  <c r="AB136" i="1"/>
  <c r="BB84" i="1"/>
  <c r="H83" i="1"/>
  <c r="H30" i="1" s="1"/>
  <c r="H154" i="1" s="1"/>
  <c r="AE84" i="1"/>
  <c r="AC83" i="1"/>
  <c r="I53" i="1"/>
  <c r="BC24" i="1"/>
  <c r="AF24" i="1"/>
  <c r="BB137" i="1"/>
  <c r="H136" i="1"/>
  <c r="AE137" i="1"/>
  <c r="AF138" i="1"/>
  <c r="BC138" i="1"/>
  <c r="AZ12" i="1"/>
  <c r="AZ28" i="1" s="1"/>
  <c r="AC12" i="1"/>
  <c r="AY116" i="1"/>
  <c r="AB116" i="1"/>
  <c r="E112" i="1"/>
  <c r="AF86" i="1"/>
  <c r="BC86" i="1"/>
  <c r="BA53" i="1"/>
  <c r="AD53" i="1"/>
  <c r="BC32" i="1"/>
  <c r="AF32" i="1"/>
  <c r="BB53" i="1"/>
  <c r="AE53" i="1"/>
  <c r="BD135" i="1"/>
  <c r="AC28" i="1"/>
  <c r="BA129" i="1"/>
  <c r="AD129" i="1"/>
  <c r="AF90" i="1"/>
  <c r="BC90" i="1"/>
  <c r="AG112" i="1"/>
  <c r="AZ59" i="1"/>
  <c r="AC59" i="1"/>
  <c r="BC18" i="1"/>
  <c r="AF18" i="1"/>
  <c r="BC81" i="1"/>
  <c r="AF81" i="1"/>
  <c r="BC41" i="1"/>
  <c r="AF41" i="1"/>
  <c r="BC8" i="1"/>
  <c r="AF8" i="1"/>
  <c r="AH81" i="1"/>
  <c r="CC82" i="1"/>
  <c r="AA116" i="1"/>
  <c r="AA115" i="1" s="1"/>
  <c r="G31" i="1"/>
  <c r="G30" i="1" s="1"/>
  <c r="G154" i="1" s="1"/>
  <c r="G155" i="1" s="1"/>
  <c r="BC117" i="1"/>
  <c r="J81" i="1"/>
  <c r="BD81" i="1" s="1"/>
  <c r="D83" i="1"/>
  <c r="D30" i="1" s="1"/>
  <c r="BC60" i="1"/>
  <c r="AF60" i="1"/>
  <c r="BA59" i="1"/>
  <c r="AD59" i="1"/>
  <c r="BC46" i="1"/>
  <c r="AF46" i="1"/>
  <c r="I83" i="1" l="1"/>
  <c r="F30" i="1"/>
  <c r="AA129" i="1"/>
  <c r="AA128" i="1" s="1"/>
  <c r="AF129" i="1"/>
  <c r="BC129" i="1"/>
  <c r="AB122" i="1"/>
  <c r="AY122" i="1"/>
  <c r="AX59" i="1"/>
  <c r="CC123" i="1"/>
  <c r="AS122" i="1"/>
  <c r="BE121" i="1"/>
  <c r="I124" i="1"/>
  <c r="I122" i="1" s="1"/>
  <c r="I121" i="1" s="1"/>
  <c r="I104" i="1" s="1"/>
  <c r="BE112" i="1"/>
  <c r="AS112" i="1"/>
  <c r="BE101" i="1"/>
  <c r="CC101" i="1" s="1"/>
  <c r="AS101" i="1"/>
  <c r="BF109" i="1"/>
  <c r="K108" i="1"/>
  <c r="I112" i="1"/>
  <c r="H111" i="1"/>
  <c r="AE111" i="1" s="1"/>
  <c r="AE112" i="1"/>
  <c r="D101" i="1"/>
  <c r="D100" i="1" s="1"/>
  <c r="AJ28" i="1"/>
  <c r="BK8" i="1"/>
  <c r="AY30" i="1"/>
  <c r="I31" i="1"/>
  <c r="AA30" i="1"/>
  <c r="AS81" i="1"/>
  <c r="BG81" i="1"/>
  <c r="CC81" i="1" s="1"/>
  <c r="M120" i="1"/>
  <c r="BH120" i="1"/>
  <c r="BD32" i="1"/>
  <c r="J31" i="1"/>
  <c r="BF32" i="1"/>
  <c r="BU121" i="1"/>
  <c r="BU122" i="1"/>
  <c r="I28" i="1"/>
  <c r="AF28" i="1" s="1"/>
  <c r="BH50" i="1"/>
  <c r="AN121" i="1"/>
  <c r="AS121" i="1" s="1"/>
  <c r="BS122" i="1"/>
  <c r="BG28" i="1"/>
  <c r="K53" i="1"/>
  <c r="BF53" i="1" s="1"/>
  <c r="L32" i="1"/>
  <c r="BH52" i="1"/>
  <c r="M40" i="1"/>
  <c r="M36" i="1"/>
  <c r="BH49" i="1"/>
  <c r="CC83" i="1"/>
  <c r="AS83" i="1"/>
  <c r="BH48" i="1"/>
  <c r="L47" i="1"/>
  <c r="K46" i="1"/>
  <c r="BF46" i="1" s="1"/>
  <c r="AX12" i="1"/>
  <c r="AX28" i="1" s="1"/>
  <c r="BH51" i="1"/>
  <c r="M33" i="1"/>
  <c r="AX31" i="1"/>
  <c r="AD122" i="1"/>
  <c r="BA122" i="1"/>
  <c r="BB122" i="1"/>
  <c r="AE122" i="1"/>
  <c r="P19" i="1"/>
  <c r="BN19" i="1"/>
  <c r="O18" i="1"/>
  <c r="BN20" i="1"/>
  <c r="BH66" i="1"/>
  <c r="K65" i="1"/>
  <c r="BF65" i="1" s="1"/>
  <c r="L57" i="1"/>
  <c r="BH57" i="1" s="1"/>
  <c r="K56" i="1"/>
  <c r="BF56" i="1" s="1"/>
  <c r="BH15" i="1"/>
  <c r="AY121" i="1"/>
  <c r="AB121" i="1"/>
  <c r="L55" i="1"/>
  <c r="BH55" i="1" s="1"/>
  <c r="AZ122" i="1"/>
  <c r="AC122" i="1"/>
  <c r="M14" i="1"/>
  <c r="BH14" i="1"/>
  <c r="L58" i="1"/>
  <c r="BH58" i="1" s="1"/>
  <c r="BD13" i="1"/>
  <c r="M87" i="1"/>
  <c r="L86" i="1"/>
  <c r="BH86" i="1" s="1"/>
  <c r="BF13" i="1"/>
  <c r="M16" i="1"/>
  <c r="BH16" i="1"/>
  <c r="BC59" i="1"/>
  <c r="CC102" i="1"/>
  <c r="Q22" i="1"/>
  <c r="BP22" i="1"/>
  <c r="P20" i="1"/>
  <c r="BP20" i="1" s="1"/>
  <c r="BH17" i="1"/>
  <c r="BH85" i="1"/>
  <c r="K84" i="1"/>
  <c r="K83" i="1" s="1"/>
  <c r="L73" i="1"/>
  <c r="BH73" i="1" s="1"/>
  <c r="AH119" i="1"/>
  <c r="BF116" i="1"/>
  <c r="M131" i="1"/>
  <c r="BT131" i="1"/>
  <c r="BH131" i="1"/>
  <c r="O138" i="1"/>
  <c r="BL138" i="1"/>
  <c r="BV138" i="1"/>
  <c r="N137" i="1"/>
  <c r="L133" i="1"/>
  <c r="BF133" i="1"/>
  <c r="BH117" i="1"/>
  <c r="L109" i="1"/>
  <c r="L113" i="1"/>
  <c r="BH113" i="1" s="1"/>
  <c r="BJ137" i="1"/>
  <c r="L119" i="1"/>
  <c r="M132" i="1"/>
  <c r="BT132" i="1"/>
  <c r="BH132" i="1"/>
  <c r="CC31" i="1"/>
  <c r="K130" i="1"/>
  <c r="BF139" i="1"/>
  <c r="CB139" i="1" s="1"/>
  <c r="V139" i="1"/>
  <c r="W139" i="1" s="1"/>
  <c r="BF145" i="1"/>
  <c r="CB145" i="1" s="1"/>
  <c r="V145" i="1"/>
  <c r="W145" i="1" s="1"/>
  <c r="AG30" i="1"/>
  <c r="BE30" i="1" s="1"/>
  <c r="BB111" i="1"/>
  <c r="AG136" i="1"/>
  <c r="AS136" i="1" s="1"/>
  <c r="BE137" i="1"/>
  <c r="CC137" i="1" s="1"/>
  <c r="AS31" i="1"/>
  <c r="BB124" i="1"/>
  <c r="AE124" i="1"/>
  <c r="F136" i="1"/>
  <c r="I136" i="1" s="1"/>
  <c r="AZ137" i="1"/>
  <c r="AC137" i="1"/>
  <c r="AB31" i="1"/>
  <c r="AY31" i="1"/>
  <c r="AB107" i="1"/>
  <c r="E106" i="1"/>
  <c r="AY107" i="1"/>
  <c r="AD83" i="1"/>
  <c r="BA83" i="1"/>
  <c r="AC124" i="1"/>
  <c r="AZ124" i="1"/>
  <c r="AC31" i="1"/>
  <c r="AZ31" i="1"/>
  <c r="AF59" i="1"/>
  <c r="BC12" i="1"/>
  <c r="BC28" i="1" s="1"/>
  <c r="C8" i="2"/>
  <c r="BC116" i="1"/>
  <c r="AF116" i="1"/>
  <c r="AG111" i="1"/>
  <c r="AY112" i="1"/>
  <c r="AB112" i="1"/>
  <c r="J59" i="1"/>
  <c r="AH59" i="1"/>
  <c r="BG59" i="1" s="1"/>
  <c r="AH111" i="1"/>
  <c r="BG111" i="1" s="1"/>
  <c r="BA124" i="1"/>
  <c r="AD124" i="1"/>
  <c r="AF137" i="1"/>
  <c r="BC137" i="1"/>
  <c r="H135" i="1"/>
  <c r="AE136" i="1"/>
  <c r="BB136" i="1"/>
  <c r="AF53" i="1"/>
  <c r="BC53" i="1"/>
  <c r="AZ30" i="1"/>
  <c r="AC30" i="1"/>
  <c r="BB31" i="1"/>
  <c r="AE31" i="1"/>
  <c r="AF84" i="1"/>
  <c r="BC84" i="1"/>
  <c r="BH82" i="1"/>
  <c r="BA31" i="1"/>
  <c r="AD31" i="1"/>
  <c r="AE83" i="1"/>
  <c r="BB83" i="1"/>
  <c r="AB30" i="1"/>
  <c r="AD112" i="1"/>
  <c r="BA112" i="1"/>
  <c r="G111" i="1"/>
  <c r="AB135" i="1"/>
  <c r="AY135" i="1"/>
  <c r="AZ112" i="1"/>
  <c r="F111" i="1"/>
  <c r="AC112" i="1"/>
  <c r="AA112" i="1" l="1"/>
  <c r="AA111" i="1" s="1"/>
  <c r="AA108" i="1" s="1"/>
  <c r="AA136" i="1"/>
  <c r="AA135" i="1" s="1"/>
  <c r="AA134" i="1" s="1"/>
  <c r="M13" i="1"/>
  <c r="BF128" i="1"/>
  <c r="K121" i="1"/>
  <c r="I30" i="1"/>
  <c r="I111" i="1"/>
  <c r="AX30" i="1"/>
  <c r="AX154" i="1" s="1"/>
  <c r="AA124" i="1"/>
  <c r="AA122" i="1" s="1"/>
  <c r="AA121" i="1" s="1"/>
  <c r="AA104" i="1" s="1"/>
  <c r="AA103" i="1" s="1"/>
  <c r="AA102" i="1" s="1"/>
  <c r="AA101" i="1" s="1"/>
  <c r="AA100" i="1" s="1"/>
  <c r="AA95" i="1" s="1"/>
  <c r="AA154" i="1" s="1"/>
  <c r="AA155" i="1" s="1"/>
  <c r="BD31" i="1"/>
  <c r="J30" i="1"/>
  <c r="BG119" i="1"/>
  <c r="BE111" i="1"/>
  <c r="BH109" i="1"/>
  <c r="L108" i="1"/>
  <c r="N120" i="1"/>
  <c r="M117" i="1"/>
  <c r="AE108" i="1"/>
  <c r="D95" i="1"/>
  <c r="D154" i="1" s="1"/>
  <c r="BT120" i="1"/>
  <c r="BK28" i="1"/>
  <c r="BH47" i="1"/>
  <c r="M47" i="1"/>
  <c r="K31" i="1"/>
  <c r="AI119" i="1"/>
  <c r="BI119" i="1" s="1"/>
  <c r="BH119" i="1"/>
  <c r="BH32" i="1"/>
  <c r="BF83" i="1"/>
  <c r="BF84" i="1"/>
  <c r="L53" i="1"/>
  <c r="BH53" i="1" s="1"/>
  <c r="BH54" i="1"/>
  <c r="M32" i="1"/>
  <c r="BD59" i="1"/>
  <c r="BS121" i="1"/>
  <c r="BS108" i="1"/>
  <c r="BJ38" i="1"/>
  <c r="BJ35" i="1"/>
  <c r="BJ34" i="1"/>
  <c r="N36" i="1"/>
  <c r="BJ36" i="1"/>
  <c r="BJ50" i="1"/>
  <c r="N33" i="1"/>
  <c r="BJ33" i="1"/>
  <c r="L46" i="1"/>
  <c r="BH46" i="1" s="1"/>
  <c r="BJ40" i="1"/>
  <c r="BJ39" i="1"/>
  <c r="M85" i="1"/>
  <c r="L84" i="1"/>
  <c r="AC121" i="1"/>
  <c r="AZ121" i="1"/>
  <c r="L65" i="1"/>
  <c r="BH65" i="1" s="1"/>
  <c r="M73" i="1"/>
  <c r="R22" i="1"/>
  <c r="BR22" i="1"/>
  <c r="Q20" i="1"/>
  <c r="N14" i="1"/>
  <c r="BJ14" i="1"/>
  <c r="Q19" i="1"/>
  <c r="Q18" i="1" s="1"/>
  <c r="BP19" i="1"/>
  <c r="P18" i="1"/>
  <c r="BP18" i="1" s="1"/>
  <c r="AD121" i="1"/>
  <c r="BA121" i="1"/>
  <c r="BJ17" i="1"/>
  <c r="N16" i="1"/>
  <c r="BJ16" i="1"/>
  <c r="M57" i="1"/>
  <c r="L56" i="1"/>
  <c r="BH56" i="1" s="1"/>
  <c r="BF122" i="1"/>
  <c r="BD12" i="1"/>
  <c r="M55" i="1"/>
  <c r="AE121" i="1"/>
  <c r="BB121" i="1"/>
  <c r="N87" i="1"/>
  <c r="BJ87" i="1"/>
  <c r="M86" i="1"/>
  <c r="BJ86" i="1" s="1"/>
  <c r="M58" i="1"/>
  <c r="BH13" i="1"/>
  <c r="BJ15" i="1"/>
  <c r="BN18" i="1"/>
  <c r="M133" i="1"/>
  <c r="M130" i="1" s="1"/>
  <c r="BJ130" i="1" s="1"/>
  <c r="BT133" i="1"/>
  <c r="BH133" i="1"/>
  <c r="K112" i="1"/>
  <c r="BF112" i="1" s="1"/>
  <c r="N132" i="1"/>
  <c r="BJ132" i="1"/>
  <c r="BJ120" i="1"/>
  <c r="M119" i="1"/>
  <c r="BJ114" i="1"/>
  <c r="M113" i="1"/>
  <c r="BJ113" i="1" s="1"/>
  <c r="BJ110" i="1"/>
  <c r="M109" i="1"/>
  <c r="M108" i="1" s="1"/>
  <c r="BL137" i="1"/>
  <c r="BV137" i="1"/>
  <c r="L116" i="1"/>
  <c r="BH116" i="1" s="1"/>
  <c r="K115" i="1"/>
  <c r="BF115" i="1" s="1"/>
  <c r="L130" i="1"/>
  <c r="BF130" i="1"/>
  <c r="BJ118" i="1"/>
  <c r="BN138" i="1"/>
  <c r="O137" i="1"/>
  <c r="P138" i="1"/>
  <c r="N131" i="1"/>
  <c r="BJ131" i="1"/>
  <c r="F135" i="1"/>
  <c r="I135" i="1" s="1"/>
  <c r="AZ136" i="1"/>
  <c r="AC136" i="1"/>
  <c r="BE136" i="1"/>
  <c r="CC136" i="1" s="1"/>
  <c r="AG135" i="1"/>
  <c r="AY106" i="1"/>
  <c r="E105" i="1"/>
  <c r="E104" i="1" s="1"/>
  <c r="AB106" i="1"/>
  <c r="AF31" i="1"/>
  <c r="BC31" i="1"/>
  <c r="AE135" i="1"/>
  <c r="BB135" i="1"/>
  <c r="CC59" i="1"/>
  <c r="AH30" i="1"/>
  <c r="BG30" i="1" s="1"/>
  <c r="AS59" i="1"/>
  <c r="BC112" i="1"/>
  <c r="AF112" i="1"/>
  <c r="AG108" i="1"/>
  <c r="AC111" i="1"/>
  <c r="AZ111" i="1"/>
  <c r="BA30" i="1"/>
  <c r="AD30" i="1"/>
  <c r="K59" i="1"/>
  <c r="BF59" i="1" s="1"/>
  <c r="BB30" i="1"/>
  <c r="AE30" i="1"/>
  <c r="AF124" i="1"/>
  <c r="BC124" i="1"/>
  <c r="CC112" i="1"/>
  <c r="BA111" i="1"/>
  <c r="AD111" i="1"/>
  <c r="M82" i="1"/>
  <c r="BJ82" i="1" s="1"/>
  <c r="L81" i="1"/>
  <c r="BH81" i="1" s="1"/>
  <c r="BC136" i="1"/>
  <c r="AF136" i="1"/>
  <c r="BC83" i="1"/>
  <c r="AF83" i="1"/>
  <c r="N13" i="1" l="1"/>
  <c r="AY104" i="1"/>
  <c r="AB104" i="1"/>
  <c r="E103" i="1"/>
  <c r="BH128" i="1"/>
  <c r="L121" i="1"/>
  <c r="BH84" i="1"/>
  <c r="L83" i="1"/>
  <c r="BH83" i="1" s="1"/>
  <c r="BF31" i="1"/>
  <c r="K30" i="1"/>
  <c r="BF30" i="1" s="1"/>
  <c r="BE108" i="1"/>
  <c r="BV120" i="1"/>
  <c r="S117" i="1"/>
  <c r="BD30" i="1"/>
  <c r="O120" i="1"/>
  <c r="N117" i="1"/>
  <c r="BB108" i="1"/>
  <c r="R119" i="1"/>
  <c r="BT119" i="1" s="1"/>
  <c r="L31" i="1"/>
  <c r="M53" i="1"/>
  <c r="N32" i="1"/>
  <c r="BL33" i="1"/>
  <c r="BJ51" i="1"/>
  <c r="BJ49" i="1"/>
  <c r="BL38" i="1"/>
  <c r="BJ32" i="1"/>
  <c r="O50" i="1"/>
  <c r="BL50" i="1"/>
  <c r="BL35" i="1"/>
  <c r="BL39" i="1"/>
  <c r="BJ47" i="1"/>
  <c r="M46" i="1"/>
  <c r="BL36" i="1"/>
  <c r="BJ48" i="1"/>
  <c r="BL40" i="1"/>
  <c r="BJ52" i="1"/>
  <c r="BL34" i="1"/>
  <c r="O87" i="1"/>
  <c r="BL87" i="1"/>
  <c r="N86" i="1"/>
  <c r="BL17" i="1"/>
  <c r="AF122" i="1"/>
  <c r="N58" i="1"/>
  <c r="BJ58" i="1"/>
  <c r="N55" i="1"/>
  <c r="BJ55" i="1"/>
  <c r="BX120" i="1"/>
  <c r="S119" i="1"/>
  <c r="BV119" i="1" s="1"/>
  <c r="O16" i="1"/>
  <c r="BL16" i="1"/>
  <c r="O14" i="1"/>
  <c r="O13" i="1" s="1"/>
  <c r="BL14" i="1"/>
  <c r="BR20" i="1"/>
  <c r="BJ66" i="1"/>
  <c r="M65" i="1"/>
  <c r="BJ65" i="1" s="1"/>
  <c r="BJ85" i="1"/>
  <c r="M84" i="1"/>
  <c r="M83" i="1" s="1"/>
  <c r="BE135" i="1"/>
  <c r="CC135" i="1" s="1"/>
  <c r="AS135" i="1"/>
  <c r="BC122" i="1"/>
  <c r="N57" i="1"/>
  <c r="BJ57" i="1"/>
  <c r="M56" i="1"/>
  <c r="BJ56" i="1" s="1"/>
  <c r="N54" i="1"/>
  <c r="BJ54" i="1"/>
  <c r="BR19" i="1"/>
  <c r="BL15" i="1"/>
  <c r="BT108" i="1"/>
  <c r="BJ13" i="1"/>
  <c r="S22" i="1"/>
  <c r="S20" i="1" s="1"/>
  <c r="BT22" i="1"/>
  <c r="R20" i="1"/>
  <c r="BT20" i="1" s="1"/>
  <c r="N73" i="1"/>
  <c r="BJ73" i="1"/>
  <c r="BJ119" i="1"/>
  <c r="AJ119" i="1"/>
  <c r="BJ117" i="1"/>
  <c r="BN137" i="1"/>
  <c r="L112" i="1"/>
  <c r="BH112" i="1" s="1"/>
  <c r="K111" i="1"/>
  <c r="BF111" i="1" s="1"/>
  <c r="K135" i="1"/>
  <c r="K134" i="1" s="1"/>
  <c r="BF136" i="1"/>
  <c r="L59" i="1"/>
  <c r="BX138" i="1"/>
  <c r="BP138" i="1"/>
  <c r="P137" i="1"/>
  <c r="V137" i="1" s="1"/>
  <c r="W137" i="1" s="1"/>
  <c r="V138" i="1"/>
  <c r="W138" i="1" s="1"/>
  <c r="BT130" i="1"/>
  <c r="BH130" i="1"/>
  <c r="BL110" i="1"/>
  <c r="N109" i="1"/>
  <c r="N108" i="1" s="1"/>
  <c r="BL114" i="1"/>
  <c r="BL120" i="1"/>
  <c r="N119" i="1"/>
  <c r="AK119" i="1" s="1"/>
  <c r="BM119" i="1" s="1"/>
  <c r="O132" i="1"/>
  <c r="BL132" i="1"/>
  <c r="BV132" i="1"/>
  <c r="O131" i="1"/>
  <c r="P131" i="1" s="1"/>
  <c r="BL131" i="1"/>
  <c r="BV131" i="1"/>
  <c r="M116" i="1"/>
  <c r="L115" i="1"/>
  <c r="BH115" i="1" s="1"/>
  <c r="BJ129" i="1"/>
  <c r="M121" i="1"/>
  <c r="BL118" i="1"/>
  <c r="BJ109" i="1"/>
  <c r="N133" i="1"/>
  <c r="N130" i="1" s="1"/>
  <c r="BJ133" i="1"/>
  <c r="BB107" i="1"/>
  <c r="AE107" i="1"/>
  <c r="J107" i="1"/>
  <c r="BD107" i="1" s="1"/>
  <c r="AC135" i="1"/>
  <c r="AZ135" i="1"/>
  <c r="AB105" i="1"/>
  <c r="AY105" i="1"/>
  <c r="AX155" i="1"/>
  <c r="BC30" i="1"/>
  <c r="AF30" i="1"/>
  <c r="BC123" i="1"/>
  <c r="AF123" i="1"/>
  <c r="AZ108" i="1"/>
  <c r="F107" i="1"/>
  <c r="AC108" i="1"/>
  <c r="AF135" i="1"/>
  <c r="BC135" i="1"/>
  <c r="AF111" i="1"/>
  <c r="BC111" i="1"/>
  <c r="CC30" i="1"/>
  <c r="E28" i="2" s="1"/>
  <c r="AS30" i="1"/>
  <c r="D155" i="1"/>
  <c r="N82" i="1"/>
  <c r="M81" i="1"/>
  <c r="AD108" i="1"/>
  <c r="BA108" i="1"/>
  <c r="AG107" i="1"/>
  <c r="AO119" i="1" l="1"/>
  <c r="BU119" i="1" s="1"/>
  <c r="AB103" i="1"/>
  <c r="AY103" i="1"/>
  <c r="E102" i="1"/>
  <c r="AF121" i="1"/>
  <c r="BC121" i="1"/>
  <c r="BH31" i="1"/>
  <c r="L30" i="1"/>
  <c r="BH30" i="1" s="1"/>
  <c r="BE107" i="1"/>
  <c r="AS107" i="1"/>
  <c r="BK119" i="1"/>
  <c r="P120" i="1"/>
  <c r="P119" i="1" s="1"/>
  <c r="AM119" i="1" s="1"/>
  <c r="BQ119" i="1" s="1"/>
  <c r="O117" i="1"/>
  <c r="BV117" i="1"/>
  <c r="S108" i="1"/>
  <c r="M31" i="1"/>
  <c r="BH59" i="1"/>
  <c r="BJ46" i="1"/>
  <c r="N53" i="1"/>
  <c r="O32" i="1"/>
  <c r="BN36" i="1"/>
  <c r="BL48" i="1"/>
  <c r="BN33" i="1"/>
  <c r="O52" i="1"/>
  <c r="BL52" i="1"/>
  <c r="BN40" i="1"/>
  <c r="BN39" i="1"/>
  <c r="BN35" i="1"/>
  <c r="BL32" i="1"/>
  <c r="BN50" i="1"/>
  <c r="O51" i="1"/>
  <c r="BL51" i="1"/>
  <c r="BN34" i="1"/>
  <c r="BL47" i="1"/>
  <c r="N46" i="1"/>
  <c r="N31" i="1" s="1"/>
  <c r="BN38" i="1"/>
  <c r="BL49" i="1"/>
  <c r="O73" i="1"/>
  <c r="BL73" i="1"/>
  <c r="BL66" i="1"/>
  <c r="N65" i="1"/>
  <c r="N84" i="1"/>
  <c r="BL86" i="1"/>
  <c r="BR18" i="1"/>
  <c r="T119" i="1"/>
  <c r="BX119" i="1" s="1"/>
  <c r="R104" i="1"/>
  <c r="BT104" i="1" s="1"/>
  <c r="O57" i="1"/>
  <c r="BL57" i="1"/>
  <c r="N56" i="1"/>
  <c r="BJ84" i="1"/>
  <c r="BJ83" i="1"/>
  <c r="O58" i="1"/>
  <c r="BL58" i="1"/>
  <c r="O85" i="1"/>
  <c r="BL85" i="1"/>
  <c r="AP119" i="1"/>
  <c r="BN17" i="1"/>
  <c r="P14" i="1"/>
  <c r="BN14" i="1"/>
  <c r="T22" i="1"/>
  <c r="BV22" i="1"/>
  <c r="BV20" i="1"/>
  <c r="BU108" i="1"/>
  <c r="BN15" i="1"/>
  <c r="BT19" i="1"/>
  <c r="R18" i="1"/>
  <c r="BL54" i="1"/>
  <c r="BL13" i="1"/>
  <c r="P16" i="1"/>
  <c r="BN16" i="1"/>
  <c r="O55" i="1"/>
  <c r="BL55" i="1"/>
  <c r="P87" i="1"/>
  <c r="BN87" i="1"/>
  <c r="O86" i="1"/>
  <c r="BF134" i="1"/>
  <c r="BJ128" i="1"/>
  <c r="AJ111" i="1"/>
  <c r="CB138" i="1"/>
  <c r="C28" i="2"/>
  <c r="H28" i="2" s="1"/>
  <c r="V118" i="1"/>
  <c r="W118" i="1" s="1"/>
  <c r="V114" i="1"/>
  <c r="W114" i="1" s="1"/>
  <c r="BP110" i="1"/>
  <c r="P109" i="1"/>
  <c r="M59" i="1"/>
  <c r="BJ81" i="1"/>
  <c r="O133" i="1"/>
  <c r="O130" i="1" s="1"/>
  <c r="BL133" i="1"/>
  <c r="BV133" i="1"/>
  <c r="BL129" i="1"/>
  <c r="N121" i="1"/>
  <c r="BX131" i="1"/>
  <c r="BP131" i="1"/>
  <c r="BN131" i="1"/>
  <c r="V131" i="1"/>
  <c r="W131" i="1" s="1"/>
  <c r="BN120" i="1"/>
  <c r="O119" i="1"/>
  <c r="BF135" i="1"/>
  <c r="BL117" i="1"/>
  <c r="N116" i="1"/>
  <c r="BJ116" i="1"/>
  <c r="M115" i="1"/>
  <c r="BN132" i="1"/>
  <c r="P132" i="1"/>
  <c r="V132" i="1" s="1"/>
  <c r="W132" i="1" s="1"/>
  <c r="M112" i="1"/>
  <c r="L111" i="1"/>
  <c r="BH111" i="1" s="1"/>
  <c r="BL82" i="1"/>
  <c r="BP118" i="1"/>
  <c r="BN118" i="1"/>
  <c r="BL113" i="1"/>
  <c r="BL109" i="1"/>
  <c r="BF108" i="1"/>
  <c r="BL130" i="1"/>
  <c r="BV130" i="1"/>
  <c r="BL119" i="1"/>
  <c r="BP114" i="1"/>
  <c r="P113" i="1"/>
  <c r="BN114" i="1"/>
  <c r="O113" i="1"/>
  <c r="BN110" i="1"/>
  <c r="O109" i="1"/>
  <c r="BX137" i="1"/>
  <c r="BP137" i="1"/>
  <c r="BT136" i="1"/>
  <c r="BH136" i="1"/>
  <c r="L135" i="1"/>
  <c r="L134" i="1" s="1"/>
  <c r="J106" i="1"/>
  <c r="AE106" i="1"/>
  <c r="H105" i="1"/>
  <c r="H104" i="1" s="1"/>
  <c r="BB106" i="1"/>
  <c r="BA107" i="1"/>
  <c r="G105" i="1"/>
  <c r="G104" i="1" s="1"/>
  <c r="AD107" i="1"/>
  <c r="N81" i="1"/>
  <c r="O82" i="1"/>
  <c r="BN82" i="1" s="1"/>
  <c r="BC108" i="1"/>
  <c r="AF108" i="1"/>
  <c r="AC107" i="1"/>
  <c r="AZ107" i="1"/>
  <c r="F106" i="1"/>
  <c r="F105" i="1" s="1"/>
  <c r="F104" i="1" s="1"/>
  <c r="AG106" i="1"/>
  <c r="AY102" i="1" l="1"/>
  <c r="AB102" i="1"/>
  <c r="E101" i="1"/>
  <c r="AZ104" i="1"/>
  <c r="AC104" i="1"/>
  <c r="F103" i="1"/>
  <c r="BA104" i="1"/>
  <c r="AD104" i="1"/>
  <c r="G103" i="1"/>
  <c r="BB104" i="1"/>
  <c r="AE104" i="1"/>
  <c r="H103" i="1"/>
  <c r="U22" i="1"/>
  <c r="T20" i="1"/>
  <c r="P13" i="1"/>
  <c r="BC104" i="1"/>
  <c r="I103" i="1"/>
  <c r="AF104" i="1"/>
  <c r="O108" i="1"/>
  <c r="M30" i="1"/>
  <c r="BJ30" i="1" s="1"/>
  <c r="Q120" i="1"/>
  <c r="P117" i="1"/>
  <c r="P108" i="1" s="1"/>
  <c r="BE106" i="1"/>
  <c r="AS106" i="1"/>
  <c r="BP120" i="1"/>
  <c r="BK111" i="1"/>
  <c r="CC111" i="1" s="1"/>
  <c r="AS111" i="1"/>
  <c r="V120" i="1"/>
  <c r="W120" i="1" s="1"/>
  <c r="U119" i="1"/>
  <c r="BZ119" i="1" s="1"/>
  <c r="BZ120" i="1"/>
  <c r="J105" i="1"/>
  <c r="BD106" i="1"/>
  <c r="BW108" i="1"/>
  <c r="BW119" i="1"/>
  <c r="S106" i="1"/>
  <c r="BV108" i="1"/>
  <c r="AP105" i="1"/>
  <c r="BW105" i="1" s="1"/>
  <c r="O53" i="1"/>
  <c r="P32" i="1"/>
  <c r="BJ59" i="1"/>
  <c r="BN47" i="1"/>
  <c r="O46" i="1"/>
  <c r="BN46" i="1" s="1"/>
  <c r="BN52" i="1"/>
  <c r="BN49" i="1"/>
  <c r="BN32" i="1"/>
  <c r="BR50" i="1"/>
  <c r="BP50" i="1"/>
  <c r="BN48" i="1"/>
  <c r="BR34" i="1"/>
  <c r="BP34" i="1"/>
  <c r="BR36" i="1"/>
  <c r="BP36" i="1"/>
  <c r="BL46" i="1"/>
  <c r="BR39" i="1"/>
  <c r="BP39" i="1"/>
  <c r="BR40" i="1"/>
  <c r="BP40" i="1"/>
  <c r="BR38" i="1"/>
  <c r="BP38" i="1"/>
  <c r="BN51" i="1"/>
  <c r="BR35" i="1"/>
  <c r="BP35" i="1"/>
  <c r="Q33" i="1"/>
  <c r="BR33" i="1" s="1"/>
  <c r="BP33" i="1"/>
  <c r="Q16" i="1"/>
  <c r="BP16" i="1"/>
  <c r="V22" i="1"/>
  <c r="W22" i="1" s="1"/>
  <c r="BX22" i="1"/>
  <c r="BX20" i="1"/>
  <c r="BN85" i="1"/>
  <c r="O84" i="1"/>
  <c r="BL56" i="1"/>
  <c r="AQ119" i="1"/>
  <c r="BL65" i="1"/>
  <c r="AJ105" i="1"/>
  <c r="BN86" i="1"/>
  <c r="BT18" i="1"/>
  <c r="Q14" i="1"/>
  <c r="Q13" i="1" s="1"/>
  <c r="BP14" i="1"/>
  <c r="BN54" i="1"/>
  <c r="P55" i="1"/>
  <c r="BN55" i="1"/>
  <c r="BP15" i="1"/>
  <c r="BJ53" i="1"/>
  <c r="BP17" i="1"/>
  <c r="R103" i="1"/>
  <c r="BT103" i="1" s="1"/>
  <c r="BT134" i="1"/>
  <c r="BH134" i="1"/>
  <c r="Q87" i="1"/>
  <c r="BR87" i="1" s="1"/>
  <c r="BP87" i="1"/>
  <c r="P86" i="1"/>
  <c r="T19" i="1"/>
  <c r="BV19" i="1"/>
  <c r="BN13" i="1"/>
  <c r="P58" i="1"/>
  <c r="BN58" i="1"/>
  <c r="P57" i="1"/>
  <c r="BN57" i="1"/>
  <c r="O56" i="1"/>
  <c r="BN56" i="1" s="1"/>
  <c r="N83" i="1"/>
  <c r="BL84" i="1"/>
  <c r="BN66" i="1"/>
  <c r="O65" i="1"/>
  <c r="BN65" i="1" s="1"/>
  <c r="P73" i="1"/>
  <c r="BN73" i="1"/>
  <c r="BN119" i="1"/>
  <c r="AL119" i="1"/>
  <c r="BN117" i="1"/>
  <c r="CB110" i="1"/>
  <c r="CB118" i="1"/>
  <c r="CB131" i="1"/>
  <c r="CB114" i="1"/>
  <c r="I28" i="2"/>
  <c r="CB137" i="1"/>
  <c r="K107" i="1"/>
  <c r="BF107" i="1" s="1"/>
  <c r="BT135" i="1"/>
  <c r="BH135" i="1"/>
  <c r="BN113" i="1"/>
  <c r="V113" i="1"/>
  <c r="W113" i="1" s="1"/>
  <c r="N112" i="1"/>
  <c r="BJ112" i="1"/>
  <c r="M111" i="1"/>
  <c r="BN133" i="1"/>
  <c r="P133" i="1"/>
  <c r="V133" i="1" s="1"/>
  <c r="W133" i="1" s="1"/>
  <c r="BJ136" i="1"/>
  <c r="M135" i="1"/>
  <c r="O116" i="1"/>
  <c r="P116" i="1" s="1"/>
  <c r="BL116" i="1"/>
  <c r="N115" i="1"/>
  <c r="BP119" i="1"/>
  <c r="BN130" i="1"/>
  <c r="N59" i="1"/>
  <c r="BL81" i="1"/>
  <c r="BN109" i="1"/>
  <c r="V109" i="1"/>
  <c r="W109" i="1" s="1"/>
  <c r="BP113" i="1"/>
  <c r="BX132" i="1"/>
  <c r="BP132" i="1"/>
  <c r="BL128" i="1"/>
  <c r="BP109" i="1"/>
  <c r="BH108" i="1"/>
  <c r="BJ124" i="1"/>
  <c r="BJ115" i="1"/>
  <c r="BN129" i="1"/>
  <c r="V129" i="1"/>
  <c r="W129" i="1" s="1"/>
  <c r="BJ123" i="1"/>
  <c r="BF121" i="1"/>
  <c r="AE105" i="1"/>
  <c r="BB105" i="1"/>
  <c r="AZ106" i="1"/>
  <c r="AC106" i="1"/>
  <c r="AF107" i="1"/>
  <c r="BC107" i="1"/>
  <c r="CC107" i="1"/>
  <c r="AH105" i="1"/>
  <c r="BG105" i="1" s="1"/>
  <c r="AG105" i="1"/>
  <c r="O81" i="1"/>
  <c r="AD106" i="1"/>
  <c r="BA106" i="1"/>
  <c r="BB103" i="1" l="1"/>
  <c r="H102" i="1"/>
  <c r="AE103" i="1"/>
  <c r="AC103" i="1"/>
  <c r="F102" i="1"/>
  <c r="AZ103" i="1"/>
  <c r="BA103" i="1"/>
  <c r="G102" i="1"/>
  <c r="AD103" i="1"/>
  <c r="E100" i="1"/>
  <c r="AY101" i="1"/>
  <c r="AB101" i="1"/>
  <c r="I102" i="1"/>
  <c r="AF103" i="1"/>
  <c r="BC103" i="1"/>
  <c r="BP117" i="1"/>
  <c r="N30" i="1"/>
  <c r="BO119" i="1"/>
  <c r="BR120" i="1"/>
  <c r="CB120" i="1" s="1"/>
  <c r="Q117" i="1"/>
  <c r="Q119" i="1"/>
  <c r="BE105" i="1"/>
  <c r="BZ108" i="1"/>
  <c r="AR119" i="1"/>
  <c r="BL30" i="1"/>
  <c r="BK105" i="1"/>
  <c r="AJ100" i="1"/>
  <c r="CA108" i="1"/>
  <c r="BY108" i="1"/>
  <c r="BY119" i="1"/>
  <c r="S105" i="1"/>
  <c r="BV106" i="1"/>
  <c r="J104" i="1"/>
  <c r="BD105" i="1"/>
  <c r="O31" i="1"/>
  <c r="U106" i="1"/>
  <c r="T106" i="1"/>
  <c r="BX108" i="1"/>
  <c r="AR105" i="1"/>
  <c r="CA105" i="1" s="1"/>
  <c r="AQ105" i="1"/>
  <c r="BY105" i="1" s="1"/>
  <c r="P53" i="1"/>
  <c r="Q32" i="1"/>
  <c r="BL59" i="1"/>
  <c r="Q51" i="1"/>
  <c r="BR51" i="1" s="1"/>
  <c r="BP51" i="1"/>
  <c r="BT38" i="1"/>
  <c r="BT34" i="1"/>
  <c r="R50" i="1"/>
  <c r="BT50" i="1" s="1"/>
  <c r="BR52" i="1"/>
  <c r="BP52" i="1"/>
  <c r="BR47" i="1"/>
  <c r="BP47" i="1"/>
  <c r="P46" i="1"/>
  <c r="BT33" i="1"/>
  <c r="BR48" i="1"/>
  <c r="BP48" i="1"/>
  <c r="BR49" i="1"/>
  <c r="BP49" i="1"/>
  <c r="BT36" i="1"/>
  <c r="BT35" i="1"/>
  <c r="P130" i="1"/>
  <c r="BX130" i="1" s="1"/>
  <c r="BP32" i="1"/>
  <c r="BT40" i="1"/>
  <c r="BT39" i="1"/>
  <c r="R102" i="1"/>
  <c r="BT102" i="1" s="1"/>
  <c r="Q54" i="1"/>
  <c r="BR54" i="1" s="1"/>
  <c r="BP54" i="1"/>
  <c r="BR85" i="1"/>
  <c r="BP85" i="1"/>
  <c r="P84" i="1"/>
  <c r="BR66" i="1"/>
  <c r="BP66" i="1"/>
  <c r="P65" i="1"/>
  <c r="Q57" i="1"/>
  <c r="BR57" i="1" s="1"/>
  <c r="BP57" i="1"/>
  <c r="P56" i="1"/>
  <c r="Q58" i="1"/>
  <c r="BR58" i="1" s="1"/>
  <c r="BP58" i="1"/>
  <c r="BR15" i="1"/>
  <c r="Q55" i="1"/>
  <c r="BR55" i="1" s="1"/>
  <c r="BP55" i="1"/>
  <c r="BL53" i="1"/>
  <c r="BL83" i="1"/>
  <c r="Q73" i="1"/>
  <c r="BR73" i="1" s="1"/>
  <c r="BP73" i="1"/>
  <c r="BV18" i="1"/>
  <c r="R87" i="1"/>
  <c r="BT87" i="1" s="1"/>
  <c r="Q86" i="1"/>
  <c r="BR86" i="1" s="1"/>
  <c r="BJ31" i="1"/>
  <c r="BP13" i="1"/>
  <c r="O83" i="1"/>
  <c r="BN83" i="1" s="1"/>
  <c r="BN84" i="1"/>
  <c r="R16" i="1"/>
  <c r="BR16" i="1"/>
  <c r="BX19" i="1"/>
  <c r="V19" i="1"/>
  <c r="W19" i="1" s="1"/>
  <c r="R17" i="1"/>
  <c r="BR17" i="1"/>
  <c r="R14" i="1"/>
  <c r="R13" i="1" s="1"/>
  <c r="BR14" i="1"/>
  <c r="BJ135" i="1"/>
  <c r="M134" i="1"/>
  <c r="BP86" i="1"/>
  <c r="BZ22" i="1"/>
  <c r="CB22" i="1" s="1"/>
  <c r="U20" i="1"/>
  <c r="BN128" i="1"/>
  <c r="AH108" i="1"/>
  <c r="CC117" i="1"/>
  <c r="CB132" i="1"/>
  <c r="CB109" i="1"/>
  <c r="CB113" i="1"/>
  <c r="CC106" i="1"/>
  <c r="V116" i="1"/>
  <c r="W116" i="1" s="1"/>
  <c r="BP82" i="1"/>
  <c r="BN124" i="1"/>
  <c r="BL124" i="1"/>
  <c r="BJ111" i="1"/>
  <c r="L107" i="1"/>
  <c r="BH107" i="1" s="1"/>
  <c r="O59" i="1"/>
  <c r="BN81" i="1"/>
  <c r="K106" i="1"/>
  <c r="BF106" i="1" s="1"/>
  <c r="BH121" i="1"/>
  <c r="BP129" i="1"/>
  <c r="BL115" i="1"/>
  <c r="O112" i="1"/>
  <c r="P112" i="1" s="1"/>
  <c r="BL112" i="1"/>
  <c r="N111" i="1"/>
  <c r="BP116" i="1"/>
  <c r="P115" i="1"/>
  <c r="BN116" i="1"/>
  <c r="O115" i="1"/>
  <c r="BL136" i="1"/>
  <c r="BV136" i="1"/>
  <c r="N135" i="1"/>
  <c r="N134" i="1" s="1"/>
  <c r="BX133" i="1"/>
  <c r="BP133" i="1"/>
  <c r="AG100" i="1"/>
  <c r="AZ105" i="1"/>
  <c r="AC105" i="1"/>
  <c r="BA105" i="1"/>
  <c r="AD105" i="1"/>
  <c r="AH100" i="1"/>
  <c r="BG100" i="1" s="1"/>
  <c r="BC106" i="1"/>
  <c r="AF106" i="1"/>
  <c r="E95" i="1" l="1"/>
  <c r="AY100" i="1"/>
  <c r="AB100" i="1"/>
  <c r="BA102" i="1"/>
  <c r="G101" i="1"/>
  <c r="AD102" i="1"/>
  <c r="BB102" i="1"/>
  <c r="AE102" i="1"/>
  <c r="H101" i="1"/>
  <c r="AZ102" i="1"/>
  <c r="F101" i="1"/>
  <c r="AC102" i="1"/>
  <c r="I101" i="1"/>
  <c r="BC102" i="1"/>
  <c r="AF102" i="1"/>
  <c r="P121" i="1"/>
  <c r="V128" i="1"/>
  <c r="W128" i="1" s="1"/>
  <c r="V130" i="1"/>
  <c r="W130" i="1" s="1"/>
  <c r="BE100" i="1"/>
  <c r="AS100" i="1"/>
  <c r="AS105" i="1"/>
  <c r="BR119" i="1"/>
  <c r="CB119" i="1" s="1"/>
  <c r="AN119" i="1"/>
  <c r="V119" i="1"/>
  <c r="W119" i="1" s="1"/>
  <c r="BG108" i="1"/>
  <c r="BR117" i="1"/>
  <c r="CB117" i="1" s="1"/>
  <c r="Q108" i="1"/>
  <c r="V117" i="1"/>
  <c r="W117" i="1" s="1"/>
  <c r="CA119" i="1"/>
  <c r="AJ95" i="1"/>
  <c r="BK100" i="1"/>
  <c r="P31" i="1"/>
  <c r="O30" i="1"/>
  <c r="BR32" i="1"/>
  <c r="BD104" i="1"/>
  <c r="J103" i="1"/>
  <c r="S104" i="1"/>
  <c r="BV105" i="1"/>
  <c r="T105" i="1"/>
  <c r="BX106" i="1"/>
  <c r="U105" i="1"/>
  <c r="BZ106" i="1"/>
  <c r="Q53" i="1"/>
  <c r="BR53" i="1" s="1"/>
  <c r="R32" i="1"/>
  <c r="BP130" i="1"/>
  <c r="CB130" i="1" s="1"/>
  <c r="BN59" i="1"/>
  <c r="R49" i="1"/>
  <c r="BT49" i="1" s="1"/>
  <c r="R48" i="1"/>
  <c r="BT48" i="1" s="1"/>
  <c r="BT52" i="1"/>
  <c r="BV38" i="1"/>
  <c r="BV35" i="1"/>
  <c r="BV33" i="1"/>
  <c r="R47" i="1"/>
  <c r="BT47" i="1" s="1"/>
  <c r="Q46" i="1"/>
  <c r="BR46" i="1" s="1"/>
  <c r="BP46" i="1"/>
  <c r="S50" i="1"/>
  <c r="R51" i="1"/>
  <c r="BT51" i="1" s="1"/>
  <c r="R73" i="1"/>
  <c r="BT73" i="1" s="1"/>
  <c r="R58" i="1"/>
  <c r="BT58" i="1" s="1"/>
  <c r="BR13" i="1"/>
  <c r="BN53" i="1"/>
  <c r="BL31" i="1"/>
  <c r="BT15" i="1"/>
  <c r="BT66" i="1"/>
  <c r="Q65" i="1"/>
  <c r="BR65" i="1" s="1"/>
  <c r="BX18" i="1"/>
  <c r="S87" i="1"/>
  <c r="BV87" i="1" s="1"/>
  <c r="R86" i="1"/>
  <c r="BT86" i="1" s="1"/>
  <c r="R55" i="1"/>
  <c r="BT55" i="1" s="1"/>
  <c r="BP65" i="1"/>
  <c r="R85" i="1"/>
  <c r="BT85" i="1" s="1"/>
  <c r="Q84" i="1"/>
  <c r="BR84" i="1" s="1"/>
  <c r="R54" i="1"/>
  <c r="BT54" i="1" s="1"/>
  <c r="BL134" i="1"/>
  <c r="BV134" i="1"/>
  <c r="R57" i="1"/>
  <c r="BT57" i="1" s="1"/>
  <c r="Q56" i="1"/>
  <c r="BR56" i="1" s="1"/>
  <c r="R101" i="1"/>
  <c r="BT101" i="1" s="1"/>
  <c r="BP56" i="1"/>
  <c r="BZ20" i="1"/>
  <c r="CB20" i="1" s="1"/>
  <c r="D7" i="2" s="1"/>
  <c r="V20" i="1"/>
  <c r="W20" i="1" s="1"/>
  <c r="BJ134" i="1"/>
  <c r="S14" i="1"/>
  <c r="BT14" i="1"/>
  <c r="BT17" i="1"/>
  <c r="BZ19" i="1"/>
  <c r="CB19" i="1" s="1"/>
  <c r="U18" i="1"/>
  <c r="BZ18" i="1" s="1"/>
  <c r="S16" i="1"/>
  <c r="BT16" i="1"/>
  <c r="P83" i="1"/>
  <c r="BP84" i="1"/>
  <c r="BI108" i="1"/>
  <c r="BJ122" i="1"/>
  <c r="CB133" i="1"/>
  <c r="V136" i="1"/>
  <c r="W136" i="1" s="1"/>
  <c r="CB116" i="1"/>
  <c r="CB129" i="1"/>
  <c r="BL135" i="1"/>
  <c r="BV135" i="1"/>
  <c r="BN115" i="1"/>
  <c r="V115" i="1"/>
  <c r="W115" i="1" s="1"/>
  <c r="BP112" i="1"/>
  <c r="P111" i="1"/>
  <c r="BN112" i="1"/>
  <c r="O111" i="1"/>
  <c r="BX136" i="1"/>
  <c r="BP136" i="1"/>
  <c r="P135" i="1"/>
  <c r="P134" i="1" s="1"/>
  <c r="BN136" i="1"/>
  <c r="O135" i="1"/>
  <c r="BJ108" i="1"/>
  <c r="V112" i="1"/>
  <c r="W112" i="1" s="1"/>
  <c r="P59" i="1"/>
  <c r="BP81" i="1"/>
  <c r="M107" i="1"/>
  <c r="BL123" i="1"/>
  <c r="BP115" i="1"/>
  <c r="BL111" i="1"/>
  <c r="BP128" i="1"/>
  <c r="L106" i="1"/>
  <c r="BH106" i="1" s="1"/>
  <c r="K105" i="1"/>
  <c r="BF105" i="1" s="1"/>
  <c r="BN123" i="1"/>
  <c r="BB95" i="1"/>
  <c r="BB154" i="1" s="1"/>
  <c r="BB155" i="1" s="1"/>
  <c r="AE95" i="1"/>
  <c r="AH95" i="1"/>
  <c r="BG95" i="1" s="1"/>
  <c r="AF105" i="1"/>
  <c r="BC105" i="1"/>
  <c r="CC105" i="1"/>
  <c r="AG95" i="1"/>
  <c r="BE95" i="1" s="1"/>
  <c r="CB82" i="1"/>
  <c r="Q81" i="1"/>
  <c r="BR81" i="1" s="1"/>
  <c r="F100" i="1" l="1"/>
  <c r="AZ101" i="1"/>
  <c r="AC101" i="1"/>
  <c r="H100" i="1"/>
  <c r="AE101" i="1"/>
  <c r="BB101" i="1"/>
  <c r="G100" i="1"/>
  <c r="BA101" i="1"/>
  <c r="AD101" i="1"/>
  <c r="E154" i="1"/>
  <c r="AY95" i="1"/>
  <c r="AY154" i="1" s="1"/>
  <c r="AY155" i="1" s="1"/>
  <c r="AB95" i="1"/>
  <c r="S13" i="1"/>
  <c r="AF101" i="1"/>
  <c r="BC101" i="1"/>
  <c r="BN30" i="1"/>
  <c r="BR108" i="1"/>
  <c r="Q104" i="1"/>
  <c r="V108" i="1"/>
  <c r="W108" i="1" s="1"/>
  <c r="BS119" i="1"/>
  <c r="CC119" i="1" s="1"/>
  <c r="AS119" i="1"/>
  <c r="BK95" i="1"/>
  <c r="BK154" i="1" s="1"/>
  <c r="BK155" i="1" s="1"/>
  <c r="AJ154" i="1"/>
  <c r="AJ155" i="1" s="1"/>
  <c r="AK8" i="1" s="1"/>
  <c r="P30" i="1"/>
  <c r="U104" i="1"/>
  <c r="BZ105" i="1"/>
  <c r="T104" i="1"/>
  <c r="BX105" i="1"/>
  <c r="S103" i="1"/>
  <c r="BV104" i="1"/>
  <c r="BT32" i="1"/>
  <c r="BD103" i="1"/>
  <c r="J102" i="1"/>
  <c r="Q31" i="1"/>
  <c r="BR31" i="1" s="1"/>
  <c r="T50" i="1"/>
  <c r="BV50" i="1"/>
  <c r="BV40" i="1"/>
  <c r="BV39" i="1"/>
  <c r="BV36" i="1"/>
  <c r="BV34" i="1"/>
  <c r="S32" i="1"/>
  <c r="R53" i="1"/>
  <c r="BT53" i="1" s="1"/>
  <c r="BP59" i="1"/>
  <c r="BN31" i="1"/>
  <c r="T33" i="1"/>
  <c r="BX33" i="1" s="1"/>
  <c r="S47" i="1"/>
  <c r="BV47" i="1" s="1"/>
  <c r="R46" i="1"/>
  <c r="S52" i="1"/>
  <c r="S49" i="1"/>
  <c r="S51" i="1"/>
  <c r="S48" i="1"/>
  <c r="CB18" i="1"/>
  <c r="V18" i="1"/>
  <c r="W18" i="1" s="1"/>
  <c r="T17" i="1"/>
  <c r="BV17" i="1"/>
  <c r="S73" i="1"/>
  <c r="BP134" i="1"/>
  <c r="BX134" i="1"/>
  <c r="BP53" i="1"/>
  <c r="R100" i="1"/>
  <c r="S54" i="1"/>
  <c r="BV54" i="1" s="1"/>
  <c r="BN135" i="1"/>
  <c r="O134" i="1"/>
  <c r="T16" i="1"/>
  <c r="BV16" i="1"/>
  <c r="BP83" i="1"/>
  <c r="BT13" i="1"/>
  <c r="S85" i="1"/>
  <c r="R84" i="1"/>
  <c r="BT84" i="1" s="1"/>
  <c r="S55" i="1"/>
  <c r="T87" i="1"/>
  <c r="BX87" i="1" s="1"/>
  <c r="S86" i="1"/>
  <c r="BV86" i="1" s="1"/>
  <c r="BV66" i="1"/>
  <c r="R65" i="1"/>
  <c r="T14" i="1"/>
  <c r="T13" i="1" s="1"/>
  <c r="BV14" i="1"/>
  <c r="S57" i="1"/>
  <c r="BV57" i="1" s="1"/>
  <c r="R56" i="1"/>
  <c r="Q83" i="1"/>
  <c r="BR83" i="1" s="1"/>
  <c r="BV15" i="1"/>
  <c r="S58" i="1"/>
  <c r="BJ121" i="1"/>
  <c r="CB136" i="1"/>
  <c r="M106" i="1"/>
  <c r="L105" i="1"/>
  <c r="BH105" i="1" s="1"/>
  <c r="BL108" i="1"/>
  <c r="N107" i="1"/>
  <c r="BJ107" i="1"/>
  <c r="BX135" i="1"/>
  <c r="BP135" i="1"/>
  <c r="CB128" i="1"/>
  <c r="CB112" i="1"/>
  <c r="BN111" i="1"/>
  <c r="V111" i="1"/>
  <c r="W111" i="1" s="1"/>
  <c r="Q59" i="1"/>
  <c r="BL122" i="1"/>
  <c r="K104" i="1"/>
  <c r="BF104" i="1" s="1"/>
  <c r="V135" i="1"/>
  <c r="W135" i="1" s="1"/>
  <c r="BP124" i="1"/>
  <c r="V124" i="1"/>
  <c r="W124" i="1" s="1"/>
  <c r="BP111" i="1"/>
  <c r="CB115" i="1"/>
  <c r="AE154" i="1"/>
  <c r="AE155" i="1" s="1"/>
  <c r="H155" i="1"/>
  <c r="CC100" i="1"/>
  <c r="AH154" i="1"/>
  <c r="AH155" i="1" s="1"/>
  <c r="R81" i="1"/>
  <c r="BT81" i="1" s="1"/>
  <c r="V67" i="1"/>
  <c r="W67" i="1" s="1"/>
  <c r="AS95" i="1"/>
  <c r="AS154" i="1" s="1"/>
  <c r="AG154" i="1"/>
  <c r="BA95" i="1"/>
  <c r="BA154" i="1" s="1"/>
  <c r="BA155" i="1" s="1"/>
  <c r="AD95" i="1"/>
  <c r="AB154" i="1" l="1"/>
  <c r="AB155" i="1" s="1"/>
  <c r="E155" i="1"/>
  <c r="BB100" i="1"/>
  <c r="AE100" i="1"/>
  <c r="BA100" i="1"/>
  <c r="AD100" i="1"/>
  <c r="I100" i="1"/>
  <c r="AF100" i="1" s="1"/>
  <c r="F95" i="1"/>
  <c r="AZ100" i="1"/>
  <c r="AC100" i="1"/>
  <c r="I95" i="1"/>
  <c r="I154" i="1" s="1"/>
  <c r="BC100" i="1"/>
  <c r="BT100" i="1"/>
  <c r="R95" i="1"/>
  <c r="BP30" i="1"/>
  <c r="BR104" i="1"/>
  <c r="Q103" i="1"/>
  <c r="AK28" i="1"/>
  <c r="BM8" i="1"/>
  <c r="R31" i="1"/>
  <c r="BT31" i="1" s="1"/>
  <c r="BR59" i="1"/>
  <c r="Q30" i="1"/>
  <c r="T73" i="1"/>
  <c r="BV73" i="1"/>
  <c r="BV32" i="1"/>
  <c r="BD102" i="1"/>
  <c r="J101" i="1"/>
  <c r="T55" i="1"/>
  <c r="BV55" i="1"/>
  <c r="BV103" i="1"/>
  <c r="S102" i="1"/>
  <c r="BX104" i="1"/>
  <c r="T103" i="1"/>
  <c r="BZ104" i="1"/>
  <c r="U103" i="1"/>
  <c r="BV85" i="1"/>
  <c r="T58" i="1"/>
  <c r="BV58" i="1"/>
  <c r="BT56" i="1"/>
  <c r="T52" i="1"/>
  <c r="BV52" i="1"/>
  <c r="T51" i="1"/>
  <c r="BV51" i="1"/>
  <c r="BX50" i="1"/>
  <c r="T49" i="1"/>
  <c r="BV49" i="1"/>
  <c r="T48" i="1"/>
  <c r="BV48" i="1"/>
  <c r="BT46" i="1"/>
  <c r="BX40" i="1"/>
  <c r="BZ39" i="1"/>
  <c r="BX39" i="1"/>
  <c r="V39" i="1"/>
  <c r="W39" i="1" s="1"/>
  <c r="BZ38" i="1"/>
  <c r="BX38" i="1"/>
  <c r="BX36" i="1"/>
  <c r="BZ35" i="1"/>
  <c r="BX35" i="1"/>
  <c r="U34" i="1"/>
  <c r="BX34" i="1"/>
  <c r="BT65" i="1"/>
  <c r="T54" i="1"/>
  <c r="BX54" i="1" s="1"/>
  <c r="S53" i="1"/>
  <c r="BV53" i="1" s="1"/>
  <c r="CC128" i="1"/>
  <c r="T32" i="1"/>
  <c r="T47" i="1"/>
  <c r="BX47" i="1" s="1"/>
  <c r="S46" i="1"/>
  <c r="BV13" i="1"/>
  <c r="BX16" i="1"/>
  <c r="BX14" i="1"/>
  <c r="BX66" i="1"/>
  <c r="S65" i="1"/>
  <c r="BV65" i="1" s="1"/>
  <c r="BN134" i="1"/>
  <c r="CB134" i="1" s="1"/>
  <c r="V134" i="1"/>
  <c r="W134" i="1" s="1"/>
  <c r="BX17" i="1"/>
  <c r="U87" i="1"/>
  <c r="BZ87" i="1" s="1"/>
  <c r="CB87" i="1" s="1"/>
  <c r="T86" i="1"/>
  <c r="BP31" i="1"/>
  <c r="BX15" i="1"/>
  <c r="T57" i="1"/>
  <c r="BX57" i="1" s="1"/>
  <c r="S56" i="1"/>
  <c r="BV56" i="1" s="1"/>
  <c r="S84" i="1"/>
  <c r="BV84" i="1" s="1"/>
  <c r="R83" i="1"/>
  <c r="BN122" i="1"/>
  <c r="AK108" i="1"/>
  <c r="BM108" i="1" s="1"/>
  <c r="AJ108" i="1"/>
  <c r="CB124" i="1"/>
  <c r="CB135" i="1"/>
  <c r="BP123" i="1"/>
  <c r="R59" i="1"/>
  <c r="K103" i="1"/>
  <c r="BF103" i="1" s="1"/>
  <c r="BL121" i="1"/>
  <c r="BP108" i="1"/>
  <c r="L104" i="1"/>
  <c r="BH104" i="1" s="1"/>
  <c r="CB111" i="1"/>
  <c r="BN108" i="1"/>
  <c r="O107" i="1"/>
  <c r="BN107" i="1" s="1"/>
  <c r="BL107" i="1"/>
  <c r="N106" i="1"/>
  <c r="BJ106" i="1"/>
  <c r="M105" i="1"/>
  <c r="V123" i="1"/>
  <c r="W123" i="1" s="1"/>
  <c r="V122" i="1"/>
  <c r="W122" i="1" s="1"/>
  <c r="CC95" i="1"/>
  <c r="E29" i="2" s="1"/>
  <c r="S81" i="1"/>
  <c r="BV81" i="1" s="1"/>
  <c r="AF95" i="1"/>
  <c r="BE154" i="1"/>
  <c r="BG154" i="1"/>
  <c r="BG155" i="1" s="1"/>
  <c r="AD154" i="1"/>
  <c r="AD155" i="1" s="1"/>
  <c r="F154" i="1" l="1"/>
  <c r="AC95" i="1"/>
  <c r="AZ95" i="1"/>
  <c r="AZ154" i="1" s="1"/>
  <c r="AZ155" i="1" s="1"/>
  <c r="BT95" i="1"/>
  <c r="R26" i="1"/>
  <c r="BT26" i="1" s="1"/>
  <c r="BC95" i="1"/>
  <c r="BC154" i="1" s="1"/>
  <c r="BC155" i="1" s="1"/>
  <c r="BR30" i="1"/>
  <c r="BR103" i="1"/>
  <c r="Q102" i="1"/>
  <c r="BK108" i="1"/>
  <c r="AS108" i="1"/>
  <c r="BM28" i="1"/>
  <c r="BM155" i="1" s="1"/>
  <c r="AK155" i="1"/>
  <c r="AL8" i="1" s="1"/>
  <c r="R30" i="1"/>
  <c r="S31" i="1"/>
  <c r="BV31" i="1" s="1"/>
  <c r="T84" i="1"/>
  <c r="BX84" i="1" s="1"/>
  <c r="BX86" i="1"/>
  <c r="BX32" i="1"/>
  <c r="U55" i="1"/>
  <c r="BX55" i="1"/>
  <c r="U73" i="1"/>
  <c r="BZ73" i="1" s="1"/>
  <c r="BX73" i="1"/>
  <c r="BZ103" i="1"/>
  <c r="U102" i="1"/>
  <c r="BX103" i="1"/>
  <c r="T102" i="1"/>
  <c r="BV102" i="1"/>
  <c r="S101" i="1"/>
  <c r="BD101" i="1"/>
  <c r="J100" i="1"/>
  <c r="J95" i="1" s="1"/>
  <c r="J26" i="1" s="1"/>
  <c r="BT83" i="1"/>
  <c r="T83" i="1"/>
  <c r="BX83" i="1" s="1"/>
  <c r="BX85" i="1"/>
  <c r="BX58" i="1"/>
  <c r="BZ52" i="1"/>
  <c r="BX52" i="1"/>
  <c r="V52" i="1"/>
  <c r="W52" i="1" s="1"/>
  <c r="BX51" i="1"/>
  <c r="BZ50" i="1"/>
  <c r="CB50" i="1" s="1"/>
  <c r="V50" i="1"/>
  <c r="W50" i="1" s="1"/>
  <c r="BX49" i="1"/>
  <c r="BX48" i="1"/>
  <c r="BV46" i="1"/>
  <c r="V40" i="1"/>
  <c r="W40" i="1" s="1"/>
  <c r="BZ40" i="1"/>
  <c r="CB40" i="1" s="1"/>
  <c r="CB39" i="1"/>
  <c r="CB38" i="1"/>
  <c r="V36" i="1"/>
  <c r="W36" i="1" s="1"/>
  <c r="BZ36" i="1"/>
  <c r="CB36" i="1" s="1"/>
  <c r="V35" i="1"/>
  <c r="W35" i="1" s="1"/>
  <c r="CB35" i="1"/>
  <c r="V34" i="1"/>
  <c r="W34" i="1" s="1"/>
  <c r="BZ34" i="1"/>
  <c r="CB34" i="1" s="1"/>
  <c r="BT59" i="1"/>
  <c r="U32" i="1"/>
  <c r="BZ33" i="1"/>
  <c r="CB33" i="1" s="1"/>
  <c r="BZ54" i="1"/>
  <c r="CB54" i="1" s="1"/>
  <c r="T53" i="1"/>
  <c r="BX53" i="1" s="1"/>
  <c r="V33" i="1"/>
  <c r="W33" i="1" s="1"/>
  <c r="BZ47" i="1"/>
  <c r="CB47" i="1" s="1"/>
  <c r="T46" i="1"/>
  <c r="S59" i="1"/>
  <c r="BX13" i="1"/>
  <c r="BZ16" i="1"/>
  <c r="CB16" i="1" s="1"/>
  <c r="V16" i="1"/>
  <c r="W16" i="1" s="1"/>
  <c r="S83" i="1"/>
  <c r="BV83" i="1" s="1"/>
  <c r="BZ14" i="1"/>
  <c r="CB14" i="1" s="1"/>
  <c r="V14" i="1"/>
  <c r="W14" i="1" s="1"/>
  <c r="BZ15" i="1"/>
  <c r="CB15" i="1" s="1"/>
  <c r="BZ17" i="1"/>
  <c r="CB17" i="1" s="1"/>
  <c r="V17" i="1"/>
  <c r="W17" i="1" s="1"/>
  <c r="U86" i="1"/>
  <c r="BZ86" i="1" s="1"/>
  <c r="V87" i="1"/>
  <c r="W87" i="1" s="1"/>
  <c r="BZ57" i="1"/>
  <c r="CB57" i="1" s="1"/>
  <c r="T56" i="1"/>
  <c r="BX56" i="1" s="1"/>
  <c r="BZ66" i="1"/>
  <c r="CB66" i="1" s="1"/>
  <c r="T65" i="1"/>
  <c r="BX65" i="1" s="1"/>
  <c r="BN121" i="1"/>
  <c r="C29" i="2"/>
  <c r="I29" i="2" s="1"/>
  <c r="AF154" i="1"/>
  <c r="AF155" i="1" s="1"/>
  <c r="P107" i="1"/>
  <c r="V107" i="1" s="1"/>
  <c r="W107" i="1" s="1"/>
  <c r="CB108" i="1"/>
  <c r="O106" i="1"/>
  <c r="P106" i="1" s="1"/>
  <c r="BL106" i="1"/>
  <c r="N105" i="1"/>
  <c r="K102" i="1"/>
  <c r="BF102" i="1" s="1"/>
  <c r="CB123" i="1"/>
  <c r="L103" i="1"/>
  <c r="BH103" i="1" s="1"/>
  <c r="BJ105" i="1"/>
  <c r="M104" i="1"/>
  <c r="BP122" i="1"/>
  <c r="E30" i="2"/>
  <c r="I155" i="1"/>
  <c r="T81" i="1"/>
  <c r="BX81" i="1" s="1"/>
  <c r="CC154" i="1"/>
  <c r="BD26" i="1" l="1"/>
  <c r="J24" i="1"/>
  <c r="AC154" i="1"/>
  <c r="AC155" i="1" s="1"/>
  <c r="F155" i="1"/>
  <c r="BT30" i="1"/>
  <c r="R154" i="1"/>
  <c r="BR102" i="1"/>
  <c r="Q101" i="1"/>
  <c r="BO8" i="1"/>
  <c r="AL28" i="1"/>
  <c r="CB73" i="1"/>
  <c r="V73" i="1"/>
  <c r="W73" i="1" s="1"/>
  <c r="T31" i="1"/>
  <c r="BX31" i="1" s="1"/>
  <c r="BV59" i="1"/>
  <c r="S30" i="1"/>
  <c r="BZ32" i="1"/>
  <c r="CB32" i="1" s="1"/>
  <c r="BD100" i="1"/>
  <c r="CB86" i="1"/>
  <c r="BV101" i="1"/>
  <c r="S100" i="1"/>
  <c r="S95" i="1" s="1"/>
  <c r="S26" i="1" s="1"/>
  <c r="BV26" i="1" s="1"/>
  <c r="BX102" i="1"/>
  <c r="T101" i="1"/>
  <c r="BZ102" i="1"/>
  <c r="U101" i="1"/>
  <c r="V55" i="1"/>
  <c r="W55" i="1" s="1"/>
  <c r="BZ55" i="1"/>
  <c r="CB55" i="1" s="1"/>
  <c r="V85" i="1"/>
  <c r="W85" i="1" s="1"/>
  <c r="BZ85" i="1"/>
  <c r="CB85" i="1" s="1"/>
  <c r="V58" i="1"/>
  <c r="W58" i="1" s="1"/>
  <c r="BZ58" i="1"/>
  <c r="CB58" i="1" s="1"/>
  <c r="CB52" i="1"/>
  <c r="V51" i="1"/>
  <c r="W51" i="1" s="1"/>
  <c r="BZ51" i="1"/>
  <c r="CB51" i="1" s="1"/>
  <c r="BZ49" i="1"/>
  <c r="CB49" i="1" s="1"/>
  <c r="V49" i="1"/>
  <c r="W49" i="1" s="1"/>
  <c r="V48" i="1"/>
  <c r="W48" i="1" s="1"/>
  <c r="BZ48" i="1"/>
  <c r="CB48" i="1" s="1"/>
  <c r="BX46" i="1"/>
  <c r="V32" i="1"/>
  <c r="W32" i="1" s="1"/>
  <c r="V54" i="1"/>
  <c r="W54" i="1" s="1"/>
  <c r="U53" i="1"/>
  <c r="V47" i="1"/>
  <c r="W47" i="1" s="1"/>
  <c r="U46" i="1"/>
  <c r="BZ46" i="1" s="1"/>
  <c r="T59" i="1"/>
  <c r="BZ13" i="1"/>
  <c r="CB13" i="1" s="1"/>
  <c r="V13" i="1"/>
  <c r="W13" i="1" s="1"/>
  <c r="U84" i="1"/>
  <c r="BZ84" i="1" s="1"/>
  <c r="CB84" i="1" s="1"/>
  <c r="V86" i="1"/>
  <c r="W86" i="1" s="1"/>
  <c r="V66" i="1"/>
  <c r="W66" i="1" s="1"/>
  <c r="U65" i="1"/>
  <c r="U56" i="1"/>
  <c r="BZ56" i="1" s="1"/>
  <c r="CB56" i="1" s="1"/>
  <c r="V57" i="1"/>
  <c r="W57" i="1" s="1"/>
  <c r="BO108" i="1"/>
  <c r="V121" i="1"/>
  <c r="W121" i="1" s="1"/>
  <c r="CC122" i="1"/>
  <c r="C30" i="2"/>
  <c r="H30" i="2" s="1"/>
  <c r="BP107" i="1"/>
  <c r="H29" i="2"/>
  <c r="BP106" i="1"/>
  <c r="P105" i="1"/>
  <c r="P104" i="1" s="1"/>
  <c r="BN106" i="1"/>
  <c r="O105" i="1"/>
  <c r="CB122" i="1"/>
  <c r="V106" i="1"/>
  <c r="W106" i="1" s="1"/>
  <c r="L102" i="1"/>
  <c r="BH102" i="1" s="1"/>
  <c r="BP121" i="1"/>
  <c r="BJ104" i="1"/>
  <c r="M103" i="1"/>
  <c r="K101" i="1"/>
  <c r="BF101" i="1" s="1"/>
  <c r="BL105" i="1"/>
  <c r="N104" i="1"/>
  <c r="U81" i="1"/>
  <c r="BZ81" i="1" s="1"/>
  <c r="CB81" i="1" s="1"/>
  <c r="V82" i="1"/>
  <c r="W82" i="1" s="1"/>
  <c r="BD24" i="1" l="1"/>
  <c r="J12" i="1"/>
  <c r="J28" i="1" s="1"/>
  <c r="BD28" i="1" s="1"/>
  <c r="J154" i="1"/>
  <c r="BV30" i="1"/>
  <c r="BR101" i="1"/>
  <c r="Q100" i="1"/>
  <c r="Q95" i="1" s="1"/>
  <c r="Q26" i="1" s="1"/>
  <c r="BO28" i="1"/>
  <c r="BO155" i="1" s="1"/>
  <c r="AL155" i="1"/>
  <c r="AM8" i="1" s="1"/>
  <c r="T30" i="1"/>
  <c r="BD95" i="1"/>
  <c r="U31" i="1"/>
  <c r="BZ31" i="1" s="1"/>
  <c r="CB31" i="1" s="1"/>
  <c r="BZ101" i="1"/>
  <c r="U100" i="1"/>
  <c r="U95" i="1" s="1"/>
  <c r="U26" i="1" s="1"/>
  <c r="BZ26" i="1" s="1"/>
  <c r="BX101" i="1"/>
  <c r="T100" i="1"/>
  <c r="T95" i="1" s="1"/>
  <c r="T26" i="1" s="1"/>
  <c r="BX26" i="1" s="1"/>
  <c r="BV100" i="1"/>
  <c r="BV95" i="1"/>
  <c r="V53" i="1"/>
  <c r="W53" i="1" s="1"/>
  <c r="BZ53" i="1"/>
  <c r="CB53" i="1" s="1"/>
  <c r="CB46" i="1"/>
  <c r="BX30" i="1"/>
  <c r="BX59" i="1"/>
  <c r="V65" i="1"/>
  <c r="W65" i="1" s="1"/>
  <c r="BZ65" i="1"/>
  <c r="CB65" i="1" s="1"/>
  <c r="V46" i="1"/>
  <c r="W46" i="1" s="1"/>
  <c r="I30" i="2"/>
  <c r="V56" i="1"/>
  <c r="W56" i="1" s="1"/>
  <c r="U83" i="1"/>
  <c r="V84" i="1"/>
  <c r="W84" i="1" s="1"/>
  <c r="BQ108" i="1"/>
  <c r="CB107" i="1"/>
  <c r="CB121" i="1"/>
  <c r="CB106" i="1"/>
  <c r="P103" i="1"/>
  <c r="BP104" i="1"/>
  <c r="K100" i="1"/>
  <c r="BJ103" i="1"/>
  <c r="M102" i="1"/>
  <c r="BN105" i="1"/>
  <c r="V105" i="1"/>
  <c r="W105" i="1" s="1"/>
  <c r="O104" i="1"/>
  <c r="L101" i="1"/>
  <c r="BH101" i="1" s="1"/>
  <c r="N103" i="1"/>
  <c r="BL104" i="1"/>
  <c r="BP105" i="1"/>
  <c r="V81" i="1"/>
  <c r="W81" i="1" s="1"/>
  <c r="U59" i="1"/>
  <c r="BR26" i="1" l="1"/>
  <c r="Q24" i="1"/>
  <c r="J155" i="1"/>
  <c r="BF100" i="1"/>
  <c r="K95" i="1"/>
  <c r="K26" i="1" s="1"/>
  <c r="S154" i="1"/>
  <c r="BQ8" i="1"/>
  <c r="AM28" i="1"/>
  <c r="BR100" i="1"/>
  <c r="Q154" i="1"/>
  <c r="U30" i="1"/>
  <c r="BD154" i="1"/>
  <c r="BD155" i="1" s="1"/>
  <c r="BX95" i="1"/>
  <c r="BX100" i="1"/>
  <c r="BZ95" i="1"/>
  <c r="BZ100" i="1"/>
  <c r="V31" i="1"/>
  <c r="W31" i="1" s="1"/>
  <c r="V83" i="1"/>
  <c r="W83" i="1" s="1"/>
  <c r="BZ83" i="1"/>
  <c r="CB83" i="1" s="1"/>
  <c r="BZ59" i="1"/>
  <c r="CB59" i="1" s="1"/>
  <c r="CC121" i="1"/>
  <c r="P102" i="1"/>
  <c r="BP103" i="1"/>
  <c r="CB105" i="1"/>
  <c r="N102" i="1"/>
  <c r="BL103" i="1"/>
  <c r="BJ102" i="1"/>
  <c r="M101" i="1"/>
  <c r="L100" i="1"/>
  <c r="BN104" i="1"/>
  <c r="CB104" i="1" s="1"/>
  <c r="V104" i="1"/>
  <c r="W104" i="1" s="1"/>
  <c r="O103" i="1"/>
  <c r="V59" i="1"/>
  <c r="W59" i="1" s="1"/>
  <c r="BR24" i="1" l="1"/>
  <c r="Q12" i="1"/>
  <c r="BF26" i="1"/>
  <c r="K24" i="1"/>
  <c r="BH100" i="1"/>
  <c r="L95" i="1"/>
  <c r="L26" i="1" s="1"/>
  <c r="BF95" i="1"/>
  <c r="K154" i="1"/>
  <c r="T154" i="1"/>
  <c r="BZ30" i="1"/>
  <c r="CB30" i="1" s="1"/>
  <c r="D28" i="2" s="1"/>
  <c r="G28" i="2" s="1"/>
  <c r="U154" i="1"/>
  <c r="BQ28" i="1"/>
  <c r="BQ155" i="1" s="1"/>
  <c r="AM155" i="1"/>
  <c r="AN8" i="1" s="1"/>
  <c r="BR95" i="1"/>
  <c r="BR154" i="1" s="1"/>
  <c r="V30" i="1"/>
  <c r="CC108" i="1"/>
  <c r="BN103" i="1"/>
  <c r="CB103" i="1" s="1"/>
  <c r="O102" i="1"/>
  <c r="BJ101" i="1"/>
  <c r="M100" i="1"/>
  <c r="M95" i="1" s="1"/>
  <c r="M26" i="1" s="1"/>
  <c r="N101" i="1"/>
  <c r="BL102" i="1"/>
  <c r="P101" i="1"/>
  <c r="BP102" i="1"/>
  <c r="V103" i="1"/>
  <c r="W103" i="1" s="1"/>
  <c r="L24" i="1" l="1"/>
  <c r="BH26" i="1"/>
  <c r="BF24" i="1"/>
  <c r="K12" i="1"/>
  <c r="Q28" i="1"/>
  <c r="BR12" i="1"/>
  <c r="M24" i="1"/>
  <c r="BJ26" i="1"/>
  <c r="BZ154" i="1"/>
  <c r="AN28" i="1"/>
  <c r="BS8" i="1"/>
  <c r="CC8" i="1" s="1"/>
  <c r="AS8" i="1"/>
  <c r="BH95" i="1"/>
  <c r="BH154" i="1" s="1"/>
  <c r="L154" i="1"/>
  <c r="K28" i="2"/>
  <c r="W30" i="1"/>
  <c r="BF154" i="1"/>
  <c r="BT154" i="1"/>
  <c r="BJ100" i="1"/>
  <c r="M154" i="1"/>
  <c r="N100" i="1"/>
  <c r="N95" i="1" s="1"/>
  <c r="N26" i="1" s="1"/>
  <c r="BL101" i="1"/>
  <c r="P100" i="1"/>
  <c r="P95" i="1" s="1"/>
  <c r="P26" i="1" s="1"/>
  <c r="BP101" i="1"/>
  <c r="BN102" i="1"/>
  <c r="CB102" i="1" s="1"/>
  <c r="O101" i="1"/>
  <c r="V102" i="1"/>
  <c r="W102" i="1" s="1"/>
  <c r="BJ24" i="1" l="1"/>
  <c r="M12" i="1"/>
  <c r="BR28" i="1"/>
  <c r="BR155" i="1" s="1"/>
  <c r="Q155" i="1"/>
  <c r="BH24" i="1"/>
  <c r="L12" i="1"/>
  <c r="BP26" i="1"/>
  <c r="P24" i="1"/>
  <c r="BL26" i="1"/>
  <c r="N24" i="1"/>
  <c r="K28" i="1"/>
  <c r="BF12" i="1"/>
  <c r="BS28" i="1"/>
  <c r="BS155" i="1" s="1"/>
  <c r="AN155" i="1"/>
  <c r="BN101" i="1"/>
  <c r="CB101" i="1" s="1"/>
  <c r="O100" i="1"/>
  <c r="V101" i="1"/>
  <c r="W101" i="1" s="1"/>
  <c r="BJ95" i="1"/>
  <c r="BJ154" i="1" s="1"/>
  <c r="N154" i="1"/>
  <c r="BL100" i="1"/>
  <c r="P154" i="1"/>
  <c r="BP100" i="1"/>
  <c r="BF28" i="1" l="1"/>
  <c r="BF155" i="1" s="1"/>
  <c r="K155" i="1"/>
  <c r="BL24" i="1"/>
  <c r="N12" i="1"/>
  <c r="BP24" i="1"/>
  <c r="P12" i="1"/>
  <c r="L28" i="1"/>
  <c r="BH12" i="1"/>
  <c r="M28" i="1"/>
  <c r="BJ12" i="1"/>
  <c r="O95" i="1"/>
  <c r="O26" i="1" s="1"/>
  <c r="BP95" i="1"/>
  <c r="BP154" i="1" s="1"/>
  <c r="BX154" i="1"/>
  <c r="BL95" i="1"/>
  <c r="BL154" i="1" s="1"/>
  <c r="BV154" i="1"/>
  <c r="BN100" i="1"/>
  <c r="CB100" i="1" s="1"/>
  <c r="V100" i="1"/>
  <c r="W100" i="1" s="1"/>
  <c r="O154" i="1"/>
  <c r="BJ28" i="1" l="1"/>
  <c r="BJ155" i="1" s="1"/>
  <c r="M155" i="1"/>
  <c r="BH28" i="1"/>
  <c r="BH155" i="1" s="1"/>
  <c r="L155" i="1"/>
  <c r="P28" i="1"/>
  <c r="BP12" i="1"/>
  <c r="N28" i="1"/>
  <c r="BL12" i="1"/>
  <c r="V26" i="1"/>
  <c r="W26" i="1" s="1"/>
  <c r="BN26" i="1"/>
  <c r="CB26" i="1" s="1"/>
  <c r="O24" i="1"/>
  <c r="BN95" i="1"/>
  <c r="V95" i="1"/>
  <c r="W95" i="1" s="1"/>
  <c r="BL28" i="1" l="1"/>
  <c r="BL155" i="1" s="1"/>
  <c r="N155" i="1"/>
  <c r="BP28" i="1"/>
  <c r="BP155" i="1" s="1"/>
  <c r="P155" i="1"/>
  <c r="BN24" i="1"/>
  <c r="O12" i="1"/>
  <c r="V154" i="1"/>
  <c r="W154" i="1" s="1"/>
  <c r="BN154" i="1"/>
  <c r="CB95" i="1"/>
  <c r="D29" i="2" s="1"/>
  <c r="D30" i="2" s="1"/>
  <c r="O28" i="1" l="1"/>
  <c r="BN12" i="1"/>
  <c r="K29" i="2"/>
  <c r="G29" i="2"/>
  <c r="G30" i="2"/>
  <c r="CB154" i="1"/>
  <c r="AS18" i="1"/>
  <c r="BE18" i="1"/>
  <c r="CC18" i="1" s="1"/>
  <c r="AG12" i="1"/>
  <c r="AG28" i="1" s="1"/>
  <c r="AG155" i="1" s="1"/>
  <c r="BN28" i="1" l="1"/>
  <c r="BN155" i="1" s="1"/>
  <c r="O155" i="1"/>
  <c r="BE12" i="1"/>
  <c r="CC12" i="1" s="1"/>
  <c r="E6" i="2" s="1"/>
  <c r="E8" i="2" s="1"/>
  <c r="H8" i="2" s="1"/>
  <c r="AS12" i="1"/>
  <c r="AS28" i="1" s="1"/>
  <c r="AS155" i="1" s="1"/>
  <c r="BE28" i="1"/>
  <c r="H6" i="2" l="1"/>
  <c r="CC28" i="1"/>
  <c r="CC155" i="1" s="1"/>
  <c r="BE155" i="1"/>
  <c r="BV25" i="1"/>
  <c r="S24" i="1"/>
  <c r="BX25" i="1"/>
  <c r="BZ25" i="1"/>
  <c r="T24" i="1"/>
  <c r="BT25" i="1"/>
  <c r="CB25" i="1" s="1"/>
  <c r="V25" i="1"/>
  <c r="W25" i="1" s="1"/>
  <c r="U24" i="1"/>
  <c r="BZ24" i="1" s="1"/>
  <c r="R24" i="1"/>
  <c r="BT24" i="1" l="1"/>
  <c r="R12" i="1"/>
  <c r="BT12" i="1" s="1"/>
  <c r="BX24" i="1"/>
  <c r="T12" i="1"/>
  <c r="BX12" i="1" s="1"/>
  <c r="BV24" i="1"/>
  <c r="S12" i="1"/>
  <c r="BV12" i="1" s="1"/>
  <c r="V24" i="1"/>
  <c r="W24" i="1" s="1"/>
  <c r="U12" i="1"/>
  <c r="U28" i="1" s="1"/>
  <c r="U155" i="1" s="1"/>
  <c r="CB24" i="1"/>
  <c r="S28" i="1"/>
  <c r="R28" i="1" l="1"/>
  <c r="R155" i="1" s="1"/>
  <c r="T28" i="1"/>
  <c r="V28" i="1" s="1"/>
  <c r="V155" i="1" s="1"/>
  <c r="BZ12" i="1"/>
  <c r="CB12" i="1" s="1"/>
  <c r="D6" i="2" s="1"/>
  <c r="D8" i="2" s="1"/>
  <c r="G8" i="2" s="1"/>
  <c r="V12" i="1"/>
  <c r="W12" i="1" s="1"/>
  <c r="BZ28" i="1"/>
  <c r="BZ155" i="1" s="1"/>
  <c r="BT28" i="1"/>
  <c r="BT155" i="1" s="1"/>
  <c r="BV28" i="1"/>
  <c r="BV155" i="1" s="1"/>
  <c r="S155" i="1"/>
  <c r="T155" i="1" l="1"/>
  <c r="BX28" i="1"/>
  <c r="BX155" i="1" s="1"/>
  <c r="W155" i="1"/>
  <c r="G6" i="2"/>
  <c r="J7" i="2"/>
  <c r="CB28" i="1"/>
  <c r="CB155" i="1" s="1"/>
</calcChain>
</file>

<file path=xl/sharedStrings.xml><?xml version="1.0" encoding="utf-8"?>
<sst xmlns="http://schemas.openxmlformats.org/spreadsheetml/2006/main" count="1046" uniqueCount="428">
  <si>
    <t xml:space="preserve">SEGUIMIENTO MENSUAL PAC PROGRAMADO Y EJECUTADO </t>
  </si>
  <si>
    <t>NOMBRE ENTIDAD: INSTITUTO DEPARTAMENTAL DE DEPORTE Y RECREACION DEL META - IDERMETA</t>
  </si>
  <si>
    <t>INGRESOS</t>
  </si>
  <si>
    <t>Apro Inicial</t>
  </si>
  <si>
    <t>Adiciones</t>
  </si>
  <si>
    <t>Reduccion</t>
  </si>
  <si>
    <t>Apro Definitiva</t>
  </si>
  <si>
    <t>Enero</t>
  </si>
  <si>
    <t>Febrero</t>
  </si>
  <si>
    <t>Marzo</t>
  </si>
  <si>
    <t>Abril</t>
  </si>
  <si>
    <t>Mayo</t>
  </si>
  <si>
    <t>Junio</t>
  </si>
  <si>
    <t>Julio</t>
  </si>
  <si>
    <t>Agosto</t>
  </si>
  <si>
    <t>Septiembre</t>
  </si>
  <si>
    <t>Octubre</t>
  </si>
  <si>
    <t>Noviembre</t>
  </si>
  <si>
    <t>Diciembre</t>
  </si>
  <si>
    <t>Total</t>
  </si>
  <si>
    <t>Prog Enero</t>
  </si>
  <si>
    <t>Ejec Enero</t>
  </si>
  <si>
    <t>Prog Febrero</t>
  </si>
  <si>
    <t>Ejec Febrero</t>
  </si>
  <si>
    <t>Prog Marzo</t>
  </si>
  <si>
    <t>Ejec Marzo</t>
  </si>
  <si>
    <t>Prog Abril</t>
  </si>
  <si>
    <t>Ejec Abril</t>
  </si>
  <si>
    <t>Prog Mayo</t>
  </si>
  <si>
    <t>Ejec Mayo</t>
  </si>
  <si>
    <t>Prog Junio</t>
  </si>
  <si>
    <t>Ejec Junio</t>
  </si>
  <si>
    <t>Prog Julio</t>
  </si>
  <si>
    <t>Ejec Julio</t>
  </si>
  <si>
    <t>Prog Agosto</t>
  </si>
  <si>
    <t>Ejec Agosto</t>
  </si>
  <si>
    <t>Prog Septiembre</t>
  </si>
  <si>
    <t>Ejec Septiembre</t>
  </si>
  <si>
    <t>Prog Octubre</t>
  </si>
  <si>
    <t>Ejec Octubre</t>
  </si>
  <si>
    <t>Prog Noviembre</t>
  </si>
  <si>
    <t>Ejec Noviembre</t>
  </si>
  <si>
    <t>Prog Diciembre</t>
  </si>
  <si>
    <t>Ejec Diciembre</t>
  </si>
  <si>
    <t>Total Prog</t>
  </si>
  <si>
    <t>Total Ejec</t>
  </si>
  <si>
    <t>Saldo Inicial</t>
  </si>
  <si>
    <t xml:space="preserve"> Caja</t>
  </si>
  <si>
    <t xml:space="preserve"> Bancos</t>
  </si>
  <si>
    <t>Otros</t>
  </si>
  <si>
    <t>Ingresos Corrientes</t>
  </si>
  <si>
    <t xml:space="preserve"> Tributarios</t>
  </si>
  <si>
    <t>cigarrillos nacionales</t>
  </si>
  <si>
    <t>cigarrillos extranjeros (improex)</t>
  </si>
  <si>
    <t>IVA telefonia celular</t>
  </si>
  <si>
    <t>IVA licores</t>
  </si>
  <si>
    <t xml:space="preserve"> No Tributarios</t>
  </si>
  <si>
    <t>venta de bienes y servicios</t>
  </si>
  <si>
    <t>Ingresos Capital</t>
  </si>
  <si>
    <t xml:space="preserve"> Superavit</t>
  </si>
  <si>
    <t xml:space="preserve"> Rendimientos Fcros</t>
  </si>
  <si>
    <t xml:space="preserve"> Otros</t>
  </si>
  <si>
    <t>Transferencias</t>
  </si>
  <si>
    <t>Nacionales</t>
  </si>
  <si>
    <t>Departamentales</t>
  </si>
  <si>
    <t>Otras Transferencias</t>
  </si>
  <si>
    <t>A</t>
  </si>
  <si>
    <t>Total Ingresos (1+2+3)</t>
  </si>
  <si>
    <t>GASTOS</t>
  </si>
  <si>
    <t>Creditos</t>
  </si>
  <si>
    <t>Contracred</t>
  </si>
  <si>
    <t>Funcionamiento</t>
  </si>
  <si>
    <t xml:space="preserve"> Gastos Personal</t>
  </si>
  <si>
    <t>SERVICIOS PERSONALES ASOCIADOS A LA NOMINA</t>
  </si>
  <si>
    <t>Sueldos Personal de Nomina</t>
  </si>
  <si>
    <t>Indemnización de Vacaciones</t>
  </si>
  <si>
    <t>Bonificación por Servicios Prestados</t>
  </si>
  <si>
    <t>Prima de Navidad</t>
  </si>
  <si>
    <t>Prima Tecnica</t>
  </si>
  <si>
    <t>Prima de Servicios</t>
  </si>
  <si>
    <t>Prima de Vacaciones</t>
  </si>
  <si>
    <t>Bonificación Recreacional</t>
  </si>
  <si>
    <t>SERVICIOS PERSONALES INDIRECTOS</t>
  </si>
  <si>
    <t>Honorarios Profesionales</t>
  </si>
  <si>
    <t>Personal Supernumerario</t>
  </si>
  <si>
    <t>Remuneración Servicios Tecnicos y Profesionales</t>
  </si>
  <si>
    <t>Otros Servicios Personales Indirectos</t>
  </si>
  <si>
    <t>CONTRIBUCIONES A LA NOMINA SECTOR PRIVADO</t>
  </si>
  <si>
    <t>Fondo de Cesantías</t>
  </si>
  <si>
    <t>Fondo de Pensiones</t>
  </si>
  <si>
    <t>Empresas Promotoras de Salud</t>
  </si>
  <si>
    <t>Administradoras de Riesgos Profesionales</t>
  </si>
  <si>
    <t>Cajas de Compensaci+on Familiar</t>
  </si>
  <si>
    <t>intereses de cesantias</t>
  </si>
  <si>
    <t>CONTRIBUCIONES A LA NOMINA -SECTOR PUBLICO</t>
  </si>
  <si>
    <t>APORTES DE LEY</t>
  </si>
  <si>
    <t>Sena</t>
  </si>
  <si>
    <t>Instituto Colombiano de Bienestar Familiar-ICBF</t>
  </si>
  <si>
    <t>ADQUISICION DE BIENES</t>
  </si>
  <si>
    <t>Compra de Equipo</t>
  </si>
  <si>
    <t>Materiales y Suministros</t>
  </si>
  <si>
    <t>Otros Bienes</t>
  </si>
  <si>
    <t xml:space="preserve">ADQUISICION DE SERVICIOS </t>
  </si>
  <si>
    <t>Viaticos y Gastos de Viaje</t>
  </si>
  <si>
    <t>Servicios Publicos</t>
  </si>
  <si>
    <t>Comunicación y Transporte</t>
  </si>
  <si>
    <t>Impresos y Publicaciones</t>
  </si>
  <si>
    <t>Arrendamientos</t>
  </si>
  <si>
    <t>Seguros</t>
  </si>
  <si>
    <t>Sistematización</t>
  </si>
  <si>
    <t>Gastos Bancarios y Fiduciarios</t>
  </si>
  <si>
    <t>Mantenimiento</t>
  </si>
  <si>
    <t>Capacitación</t>
  </si>
  <si>
    <t>Bienestar Social</t>
  </si>
  <si>
    <t>Servicio de Vigilancia</t>
  </si>
  <si>
    <t>Servicio de Aseo</t>
  </si>
  <si>
    <t>IMPUESTOS Y MULTAS</t>
  </si>
  <si>
    <t>Impuestos y Multas</t>
  </si>
  <si>
    <t xml:space="preserve"> Transferencias</t>
  </si>
  <si>
    <t>AL SECTOR PUBLICO</t>
  </si>
  <si>
    <t>Transferencias a Municipios -Ley 30 de 1971</t>
  </si>
  <si>
    <t>Transferencias a Municipios Iva Telefonia</t>
  </si>
  <si>
    <t>Transferencias a Municipios Iva Telefonia Actual Vigencia</t>
  </si>
  <si>
    <t>Transferencias a Municipios Iva Telefonia Vigencia Anterior</t>
  </si>
  <si>
    <t>Contraloria Departamental-Cuota de Auditaje</t>
  </si>
  <si>
    <t>OTRAS TRANSFERENCIAS</t>
  </si>
  <si>
    <t>Sentencias y Concialiaciones</t>
  </si>
  <si>
    <t>Deuda</t>
  </si>
  <si>
    <t xml:space="preserve"> Amortizacion</t>
  </si>
  <si>
    <t xml:space="preserve"> Intereses y otros</t>
  </si>
  <si>
    <t>Inversion</t>
  </si>
  <si>
    <t>RECURSO HUMANO</t>
  </si>
  <si>
    <t>NO DESAGREGABLE</t>
  </si>
  <si>
    <t>RECREACION Y DEPORTE</t>
  </si>
  <si>
    <t>Festivales escolares del Meta</t>
  </si>
  <si>
    <t>X</t>
  </si>
  <si>
    <t>Reservas Pptales</t>
  </si>
  <si>
    <t xml:space="preserve"> Funcionamiento</t>
  </si>
  <si>
    <t xml:space="preserve"> Inversion</t>
  </si>
  <si>
    <t>Ctas x Pagar</t>
  </si>
  <si>
    <t>B</t>
  </si>
  <si>
    <t>Total Gastos (1 + 2 + 3 + 4 +5)</t>
  </si>
  <si>
    <t>Saldo Disponible (A - B)</t>
  </si>
  <si>
    <t>Director(a)</t>
  </si>
  <si>
    <t>Tesorera</t>
  </si>
  <si>
    <t>GRAFICAS INGRESOS</t>
  </si>
  <si>
    <t>Aprop Def</t>
  </si>
  <si>
    <t xml:space="preserve">Prog </t>
  </si>
  <si>
    <t xml:space="preserve">Ejec </t>
  </si>
  <si>
    <t>% Prog</t>
  </si>
  <si>
    <t>% Ejec</t>
  </si>
  <si>
    <t>Ingresos Ctes</t>
  </si>
  <si>
    <t>GRAFICAS GASTOS</t>
  </si>
  <si>
    <t>Pagos</t>
  </si>
  <si>
    <t>% Pagos</t>
  </si>
  <si>
    <t>REVISAR SALDOS DE TESORERIA MENSUAL PARA DETERMINAR RENDIMIENTOS FINANCIEROS</t>
  </si>
  <si>
    <t>Combustibles y lubricantes</t>
  </si>
  <si>
    <t>Otros servicios</t>
  </si>
  <si>
    <t>FOMENTO Y APOYO A LA RECREACION Y AL DEPORTE</t>
  </si>
  <si>
    <t>DESARROLLO DE LAS ESTRATEGIAS DE ATENCION A LA PRIMERA INFANCIA DEL DEPARTAMENTO DEL META</t>
  </si>
  <si>
    <t>Atencion a la primera infancia (recurso humano)</t>
  </si>
  <si>
    <t>Desarrollo Festival Pilositos Departamental</t>
  </si>
  <si>
    <t>FORTALECIMIENTO A LA PREPARACION DE LOS DEPORTISTAS DE ALTOS LOGROS DEL DEPARTAMENTO DEL META</t>
  </si>
  <si>
    <t>Apoyo al programa de Altos Logros</t>
  </si>
  <si>
    <t>Ejecucion de planes de entrenamiento y de asistencia para la formacion y competencia de deportistas (Recurso Humano)</t>
  </si>
  <si>
    <t>Servicio de Asistencia Técnica para la promoción del deporte</t>
  </si>
  <si>
    <t>Salida de deportistas a nivel nacional</t>
  </si>
  <si>
    <t>Servicio de Organización de eventos deportivos de alto rendimiento</t>
  </si>
  <si>
    <t>Fogueos y eventos deportivos preparatorios y competitivos de los deportistas</t>
  </si>
  <si>
    <t>Gimnasios construidos y dotados</t>
  </si>
  <si>
    <t>Adquisicion de implementación deportiva</t>
  </si>
  <si>
    <t>Asistencia al Deportista desde la Medicina Deportiva</t>
  </si>
  <si>
    <t>Asistencia al Deportista desde la Medicina Deportiva (Recurso humano. Insumos y servicios médicos especializados)</t>
  </si>
  <si>
    <t>Servicio de Apoyo Financiero a Atletas</t>
  </si>
  <si>
    <t>Incentivos económicos y reconomientos a deportistas destacados</t>
  </si>
  <si>
    <t>FORTALECIMIENTO DE LA RECREACION, LA ACTIVIDAD FISICA, EL DEPORTE PARA DESARROLLAR ENTORNO DE CONVIVENCIA Y PAZ EN EL META</t>
  </si>
  <si>
    <t>Servicio de Promoción de la Actividad Física, la recreación y el Deporte</t>
  </si>
  <si>
    <t>Asistencia técnica a los servicios de actividad física, hábitos y estilo de vida saludable en el departamento Meta (Recurso humano - eventos de actividad fisica)</t>
  </si>
  <si>
    <t>Asistencia técnica a los servicios de Recreación del Departamento del Meta (Recurso humano - Desarrollo de eventos al parque)</t>
  </si>
  <si>
    <t>Servicios de  Escuelas Deportivas</t>
  </si>
  <si>
    <t>Asistencia técnica a los Centros de Desarrollo Deportivo(Recurso humano)</t>
  </si>
  <si>
    <t>Deporte Social Comunitario</t>
  </si>
  <si>
    <t>Juegos Deportivos Afrometenses e Indígenas</t>
  </si>
  <si>
    <t>Juegos Deportivos Departamentales</t>
  </si>
  <si>
    <t>Desarrollo de eventos del programa de hábitos y estilos de vida saludable y Recreación social comunitaria</t>
  </si>
  <si>
    <t>IMPLEMENTACION DE LOS JUEGOS INTERCOLEGIADOS SUPERATE VERSION 2018 EN TODO EL DEPARTAMENTO DEL META</t>
  </si>
  <si>
    <t>Fase Departamental Juegos Intercolegiados Superate Version 2018</t>
  </si>
  <si>
    <t>Asistencia tecnica a la promocion de los juegos en los 29 municipios para el desarrollo de las fases municipales, final nacional, zonal regional nacional, final nacional y fases internacionales</t>
  </si>
  <si>
    <t>Desarrollo de 29 festivales deportivos escolares en los municipios del Departamento e instituciones educativas oficiales</t>
  </si>
  <si>
    <t>Saldo</t>
  </si>
  <si>
    <t>Convenios por liquidar y/o devolutivos</t>
  </si>
  <si>
    <t>Gobernacion del Meta</t>
  </si>
  <si>
    <t>Total Gastos (1 + 2 + 3 + 4 +5+6)</t>
  </si>
  <si>
    <t>Recaudos no identificados</t>
  </si>
  <si>
    <t>--</t>
  </si>
  <si>
    <t xml:space="preserve">Fondo de Cesantías </t>
  </si>
  <si>
    <t>GASTOS GENERALES</t>
  </si>
  <si>
    <t>IMPLEMENTACION DE LOS JUEGOS INTERCOLEGIADOS SUPERATE VERSION 2019 EN TODO EL DEPARTAMENTO DEL META</t>
  </si>
  <si>
    <t xml:space="preserve">DESARROLLO DEL DEPORTE ESCOLAR EN  EL DEPARTAMENTO DEL META </t>
  </si>
  <si>
    <t>Desarrollo de las diferentes fases de los Juegos Supérate Intercolegiados  2019</t>
  </si>
  <si>
    <t xml:space="preserve">Asistencia técnica al proceso de Centros de Desarrollo Psicomotriz en el Meta </t>
  </si>
  <si>
    <t xml:space="preserve">Asistencia técnica a los servicios de actividad física, hábitos y estilo de vida saludable en el departamento Meta (Recurso humano - eventos de actividad fisica) Procesos de la recreación, el tiempo libre y el ocio </t>
  </si>
  <si>
    <t>Eventos del deporte social comunitario para las  diferentes poblaciones y mayoritaria del departamento del Meta</t>
  </si>
  <si>
    <t>PROGRAMACION PLAN ANUAL DE CAJA 2020</t>
  </si>
  <si>
    <t>EJECUCION ACUMULADA PLAN ANUAL DE CAJA 2020</t>
  </si>
  <si>
    <t>Salida de Deportistas a nivel nacional</t>
  </si>
  <si>
    <t>APOYO A LOS PROCESOS DE FORMACION Y COMPETENCIA DEPORTIVA HACIA EL ALTO RENDIMIENTO  EN EL DEPARTAMENTO DEL META</t>
  </si>
  <si>
    <t>Plan de eventos, salidas y fogueos</t>
  </si>
  <si>
    <t>APOYO AL PROGRAMA DE RECREACION, Y A LAS ESTRATEGIAS DE LA ACTIVIDAD FISICA Y EL DEPORTE SOCIAL COMUNITARIO EN EL DEPARTAMENTO DEL META</t>
  </si>
  <si>
    <t>Procesos de la actividad física y los hábitos y estilos de vida saludable (Recurso Humano)</t>
  </si>
  <si>
    <t>Procesos de la Recreación (Recurso Humano)</t>
  </si>
  <si>
    <t>Asistencia a los Centros Regionales De Desarrollo Deportivo (Recurso Humano)</t>
  </si>
  <si>
    <t>APOYO AL PROGRAMA DE ALTOS LOGROS</t>
  </si>
  <si>
    <t>Sentencias y Conciliaciones - indemnizacion por retiro de personal</t>
  </si>
  <si>
    <t>acuerdo 01 /2020</t>
  </si>
  <si>
    <t>acuerdo 01/2020</t>
  </si>
  <si>
    <t>Vinculacion de Talento  Humano</t>
  </si>
  <si>
    <t>aceuerdo 01/2020</t>
  </si>
  <si>
    <t>Apoyo a las Ciencias Aplicadas al Deporte</t>
  </si>
  <si>
    <t>OK  decreto 853</t>
  </si>
  <si>
    <t xml:space="preserve">CUENTAS POR PAGAR CANCELADAS EN ENERO </t>
  </si>
  <si>
    <t>Fecha</t>
  </si>
  <si>
    <t>Número</t>
  </si>
  <si>
    <t>Año Obligación</t>
  </si>
  <si>
    <t># Obligación</t>
  </si>
  <si>
    <t>Tercero</t>
  </si>
  <si>
    <t>NIT/C.C</t>
  </si>
  <si>
    <t>Concepto</t>
  </si>
  <si>
    <t># Doc.Pago</t>
  </si>
  <si>
    <t># Num.Pago Dcto.</t>
  </si>
  <si>
    <t>Valor</t>
  </si>
  <si>
    <t>YESSICA VIVIANA JARAMILLO MOJICA</t>
  </si>
  <si>
    <t>UNICO PAGO - CONTRATO DE PRESTACION DE SERVICIOS Y DE APOYO A LA GESTION DE UN PROMOTOR DE RECREACION</t>
  </si>
  <si>
    <t>CORRALES MORA ARIEL ARMANDO</t>
  </si>
  <si>
    <t>ULTIMO PAGO - PRESTACION DE SERVICIOS PROFESIONALES Y DE APOYO A LA GESTION DE UN COORDINADOR DE CENTROS DE DESARROLLO PSICOMOTRIZ.</t>
  </si>
  <si>
    <t>TOTAL</t>
  </si>
  <si>
    <t>RESERVAS CANCELADAS EN ENERO</t>
  </si>
  <si>
    <t>Descuentos</t>
  </si>
  <si>
    <t>Neto a pagar</t>
  </si>
  <si>
    <t>EDGAR ALFONSO MELO ECHENIQUE</t>
  </si>
  <si>
    <t>APOYO A LA SUPERVISION AL CONTROL MEDIANTE INTERVENTORIA TECNICA, LEGAL, ADMINISTRATIVA, AMBIENTAL Y CONTABLE A LA CONSTRUCCION DEL NUEVO COLISEO ALVARO MESA AMAYA EN EL MUNICIPIO DE VILLAVICENCIO - DEPARTAMENTO DEL META.</t>
  </si>
  <si>
    <t>TRANSFERENCIA</t>
  </si>
  <si>
    <t>ESTRADA CONDE JHON EDUAR</t>
  </si>
  <si>
    <t>SEGUNDA ADICION DE QUINCE (15) DIAS AL CONTRATO NO. 369/2019 DE JHON EDUAR ESTRADA CONDE, CON C.C. NO. 86.015.088 DE GRANADA, CUYO OBJETO ES : PRESTACION DE SERVICIOS Y DE APOYO A LA GESTION DE UN MONITOR NO PROFESIONAL DE HABITOS Y ESTILOS DE VIDA SAUDAB</t>
  </si>
  <si>
    <t>LIZETH PAOLA PEREZ SANCHEZ</t>
  </si>
  <si>
    <t>SEGUNDA ADICION DE QUINCE (15) DIAS AL CONTRATO NO. 370/2019 DE LIZETH PAOLA PEREZ SANCHEZ, CON C.C. NO. 1.118.547.234 DE YOPAL, CUYO OBJETO ES : PRESTACION DE SERVICIOS Y DE APOYO A LA GESTION DE UN MONITOR NO PROFESIONAL DE HABITOS Y ESTILOS DE VIDA SAU</t>
  </si>
  <si>
    <t>BAHAMON CORRREA KAREN LUCIA</t>
  </si>
  <si>
    <t>PRESTACION DE SERVICIOS y DE APOYO A LA GESTION DE UN MONITOR NO PROFESIONAL  DE HABITOS Y ESTILOS DE VIDA SALUDABLE, según CONVENIO INTERADMINISTRATIVO No. 000283/2019 SUSCRITO ENTRE COLDEPORTES E IDERMETA.</t>
  </si>
  <si>
    <t>BAHAMON CORREA ANDERSON</t>
  </si>
  <si>
    <t>1121845281-1</t>
  </si>
  <si>
    <t>PEREZ VESGA GINA MARCELA</t>
  </si>
  <si>
    <t>RIVERA MORATO VLADIMIR</t>
  </si>
  <si>
    <t>1121823406-9</t>
  </si>
  <si>
    <t>PRESTACION DE SERVICIOS PROFESIONALES Y DE APOYO A LA GESTION DE UN GESTOR DEPARTAMENTAL DE HABITOS Y ESTILOS DE VIDA SALUDABLE, según CONVENIO INTERADMINISTRATIVO No. 000283/2019 SUSCRITO ENTRE COLDEPORTES E IDERMETA.</t>
  </si>
  <si>
    <t>GALLEGO GARAVITO JULIO CESAR</t>
  </si>
  <si>
    <t>PRESTACION DE SERVICIOS Y DE APOYO A LA GESTION DE UN MONITOR MUNICIPAL PARA SAN JUAN DE ARAMA Y VISTA HERMOSA, PARA  EL PROGRAMA DE DEPORTE SOCIAL COMUNITARIO, DEPORTE E IMPLEMENTACION DE LA POLITICA PUBLICA DE PUEBLOS INDIGENAS, SEGÚN CONVENIO COLDEPORT</t>
  </si>
  <si>
    <t>TORRES ARDILA MARTIN AMADO</t>
  </si>
  <si>
    <t>CONTRATO 437/2019 -  PRESTACION DE SERVICIOS Y DE APOYO A LA GESTION DE UN MONITOR MUNICIPAL PARA CASTILLO Y GUAMAL, PARA  EL PROGRAMA DE DEPORTE SOCIAL COMUNITARIO, DEPORTE E IMPLEMENTACION DE LA POLITICA PUBLICA DE PUEBLOS INDIGENAS, SEGÚN CONVENIO COLD</t>
  </si>
  <si>
    <t>JOSE HOOVER IBARGUEN VINAZCO</t>
  </si>
  <si>
    <t>PRESTACION DE SERVICIOS Y DE APOYO A LA GESTION DE UN ENLACE DEPARTAMENTAL PARA EL PROGRAMA DE DEPORTE SOCIAL COMUNITARIO, DEPORTE+ E IMPLEMENTACION DE LA POLITICA PUBLICA DE PUEBLOS INDIGENAS, SEGÚN CONVENIO COLDEPORTES No. 429/2019.</t>
  </si>
  <si>
    <t>DARWIN JOHANY HOLGUIN PAEZ</t>
  </si>
  <si>
    <t>PRESTACION DE SERVICIOS Y DE APOYO A LA GESTION DE UN PROMOTOR LUDICO MUNICIPAL PARA EL MUNICIPIO DE GRANADA-GUAMAL, PARA EL PROGRAMA DE RECREACION, SEGÚN CONVENIO NO. 000566/2019 – COLDEPORTES..</t>
  </si>
  <si>
    <t>PARRADO JIMENEZ JHON FERNANDO</t>
  </si>
  <si>
    <t>PRESTACION DE SERVICIOS Y DE APOYO A LA GESTION DE UN PROMOTOR LUDICO MUNICIPAL PARA EL MUNICIPIO DE CUMARAL-RESTREPO, PARA EL PROGRAMA DE RECREACION, SEGÚN CONVENIO NO. 000566/2019 – COLDEPORTES..</t>
  </si>
  <si>
    <t xml:space="preserve">TOTAL </t>
  </si>
  <si>
    <t>FONDO DE CESANTIAS PROTECCION</t>
  </si>
  <si>
    <t>800170494-5</t>
  </si>
  <si>
    <t>SUELDOS PERSONAL DE NOMINA CORRESPONDIENTE A ENERO DE 2019.</t>
  </si>
  <si>
    <t>SUELDOS PERSONAL DE NOMINA CORRESPONDIENTE A FEBRERO DE 2019.</t>
  </si>
  <si>
    <t>SUELDOS PERSONAL DE NOMINA CORRESPONDIENTE A MARZO DE 2019.</t>
  </si>
  <si>
    <t>SUELDO PERSONAL DE NOMINA MES DE ABRIL DE 2019.</t>
  </si>
  <si>
    <t>VACACIONES DEL FUNCIONARIO JOSE ALBERTO ESCOBAR DELGADO, AUXILIAR ADMINISTRATIVO DEL INSTITUTO, SEGUN RESOLUCION 081 DE 2019, DEL PERIODO COMPRENDIDO DEL 01 DE FEBRERO DE 2018 AL 30 DE ENERO DE 2019, LAS CUALES DISFRUTARA DL 22 DE ABRIL AL 13 DE MAYO DE 2</t>
  </si>
  <si>
    <t>SUELDO PERSONAL DE NOMINA CORRERSPODIENTE A MAYO DE 2019.</t>
  </si>
  <si>
    <t>VACACIONES A LA FUNCIONARIA ISABEL ALVAREZ DE MEDINA POR EL PERIODO LABORADO DEL 20 DE SEPTIEMBRE DE 2017 AL 19 DE SEPTIEMBRE DE 2018, LAS CUALES DISFRUTARA DEL 10 AL 30 DE MAYO DE 2019.</t>
  </si>
  <si>
    <t>PAGO PRIMNA DE SERVICIOS FUNCIONARIOS DE PLANTA DEL INSTITUTO.</t>
  </si>
  <si>
    <t>SUELDOS PERSONAL DE NOMINA CORRESPONDIENTE A AGOSTO DE 2019.</t>
  </si>
  <si>
    <t>VACACIONES DE LA FUNCIONARIA PAOLA CORREAL ACEVEDO DEL PERIODO COMPRENDIDO DEL 01 DE JUNIO DE 2017 AL 30 DE MAYO DE 2018.</t>
  </si>
  <si>
    <t>SUELDOS PERSONAL DE PLANTA MES DE JULIO DE 2019.</t>
  </si>
  <si>
    <t>VACACIONES DE LA FUNCIONARIA ANA OLGA GOMEZ OROZCO DEL PERIODO COMRPENDIDO DEL 22 DE FEBRERO DE 2017 AL 21 DE FEBRERO DE 2018.</t>
  </si>
  <si>
    <t>SUELDOS PERSONAL DE NOMINA CORRESPONDIENTE A SEPTIEMBRE DE 2019.</t>
  </si>
  <si>
    <t>SUELDO PERSONAL DE NOMINA MES DE OCTUBRE DE 2019.</t>
  </si>
  <si>
    <t>SUELDOS PERSONAL DE NOMINA CORRESPONDIENTE A NOVIEMBRE DE 2019.</t>
  </si>
  <si>
    <t>PRIMA DE NAVIDAD FUNCIONARIOS DE PLANTA DEL INSTITUTO.</t>
  </si>
  <si>
    <t>SUELDOS PERSONAL DE NOMINA CORRESPONDIENTE AL MES DE DICIEMBRE DE 2019.</t>
  </si>
  <si>
    <t>PRIMA DE SERVICIOS SEGUNDO SEMESTRE FUNCIONARIOS DE PLANTA IDERMETA.</t>
  </si>
  <si>
    <t>VACACIONES DE LA FUNCIONARIA BLANCA LILIA TORRES TORRES, CORRESPONDIENTE A UN PERIODO COMPRENDIDO DEL 01 DE ENERO AL 30 DE DICIEMBRE DE 2017.</t>
  </si>
  <si>
    <t>VACACIONES COMPENSADAS A LA FUNCIONARIA PAOLA CORREAL ACEVEDO DEL 9 AL 29 DE MAYO DE 2019, POR EL PERIODO LABORADO DEL 01 DE JUNIO DE 2016 AL 30 DE MAYO DE 2017.</t>
  </si>
  <si>
    <t>VACACIONES DE LA FUNCIONARIA IVONE CAROLINA QUIÑONES ROMERO, DEL PERIODO COMPRENDIDO DEL 2 DE DICIEMBRE DE 2016 AL 21 DE DICIEMBRE DE 2017.</t>
  </si>
  <si>
    <t>PAGO NOMINA SUELDO MES DE JUNIO DE 2019.</t>
  </si>
  <si>
    <t>PORTILLA GALLO MARIELA</t>
  </si>
  <si>
    <t>ADICION Y PRORROGA DE DOCE (12)DIAS, AL CONTRATO NO. 629/2019, SUSCRITO CON MARIELA PORTILLA GALLO CON C.C. NO. 1.090.373.040 DE CUCUTA, CUYO OBJETO ES: PRESTACION DE SERVICIOS Y DE APOYO A LA GESTION DE UN COORDINADOR TECNICO UNO.</t>
  </si>
  <si>
    <t>PORVENIR S.A. - PENSIONES Y CESANTIAS</t>
  </si>
  <si>
    <t>800144331-3</t>
  </si>
  <si>
    <t>VACACIONES DE LA FUNCIONARIA NELSY SANCHEZ CIFUENTES DEL PERIODO LABORADO DEL 28 DE NOVIEMBRE AL 27 DE NOVIEMBRE DE 2019</t>
  </si>
  <si>
    <t>FONDO NACIONAL DEL AHORRO</t>
  </si>
  <si>
    <t>899999284-4</t>
  </si>
  <si>
    <t>VACACIONES AL FUNCIONARIO VICTOR ALFONSO NOVOA BERNAL, DEL PERIODO COMPRENDIDO DEL 02 DE ENERO DE 2018 AL 01 DE ENERO DE 2019.</t>
  </si>
  <si>
    <t>VACACIONES  DE LA FUNCIONARIA RUTH CECILIAMOYANO RUIZ DEL PERIODO LABORADO DEL 13 DE FEBRERO DE 2017 AL 12 DE FEBRERO DE 2018, QUE DISFRUTARA DEL 10 AL 30 DE JULIO DE2019.</t>
  </si>
  <si>
    <t>PAGO PRIMA DE SERVICIOS DEL FUNCIONARIO SERGIO ANDRES ORTIZ.</t>
  </si>
  <si>
    <t>EDGAR ANDRES HERNANDEZ JIMENEZ</t>
  </si>
  <si>
    <t>86059538-8</t>
  </si>
  <si>
    <t>PRESTACION DE SERVICIOS Y DE APOYO A LA GESTION DE UN TECNICO DEPORTIVO para MOTOCICLISMO.</t>
  </si>
  <si>
    <t>CARLOS ANDRES RIVERA</t>
  </si>
  <si>
    <t>PRESTACION DE SERVICIOS Y DE APOYO A LA GESTION DE UN GESTOR DEPARTAMENTAL DE RECREACION PARA EL PROGRAMA DE RECREACION, SEGÚN CONVENIO NO. 000566/2019 – COLDEPORTES..</t>
  </si>
  <si>
    <t>RODRIGUEZ JIMENEZ HECTOR LEANDRO</t>
  </si>
  <si>
    <t>PRESTACION DE SERVICIOS Y DE APOYO A LA GESTION DE UN PROMOTOR LUDICO MUNICIPAL PARA EL MUNICIPIO DE SAN JUAN DE ARAMA-SAN MARTIN, PARA EL PROGRAMA DE RECREACION, SEGÚN CONVENIO NO. 000566/2019 – COLDEPORTES.</t>
  </si>
  <si>
    <t>CONSORCIO INFRAESTRUCTURA DEPORTIVA 2019</t>
  </si>
  <si>
    <t>901335109-0</t>
  </si>
  <si>
    <t>MEJORAMIENTO Y DOTACION DE LA INFRAESTRUCTURA DE LAS PISCINAS OLIMPICAS DE LA CIUDAD DE VILLAVICENCIO.</t>
  </si>
  <si>
    <t>JOSE IGNACIO RAMIREZ MORALES</t>
  </si>
  <si>
    <t>CONTRATO 875/2019 (SIN PLURIDAD DE OFERENTES) - REALIZAR EL SEGUIMIENTO DE LAS ACTIVIDADES DE LA IMPLEMENTACION DE LA POLITICA PUBLICA DEL DEPORTE, LA RECREACION, LA ACTIVIDAD FISICA Y LA EDUCACION FISICA EXTRAESCOLAR DEL DEPARTAMETNO DEL META, A TRAVES D</t>
  </si>
  <si>
    <t>BASTO LEON MADELEYNE</t>
  </si>
  <si>
    <t>PAGO PENDIENTE CONTRATO PRESTACION DE SERVICIOS Y DE APOYO A LA GESTION DE UN MONITOR DEPORTIVO DE SAMBO.</t>
  </si>
  <si>
    <t>ELKIN OSWALDO ACOSTA CARDONA</t>
  </si>
  <si>
    <t>PAGO PENDIENTE DEL CONTRATO DE PRESTACION DE SERVICIOS Y DE APOYO A LA GESTION DE UN AUXILIAR DEPORTIVO.</t>
  </si>
  <si>
    <t>RAMIREZ MAHECHA FREDY HERNAN</t>
  </si>
  <si>
    <t>PAGO PENDIENTE DEL ONTRATO DE PRESTACION DE SERVICIOS Y DE APOYO A LA GESTION DE UN AUXILIAR DEPORTIVO.</t>
  </si>
  <si>
    <t>CARLOS ELBER MOYA CABRERA</t>
  </si>
  <si>
    <t>79488660-3</t>
  </si>
  <si>
    <t>PAGO PENDIENTE DE LA ADICION Y PRORROGA DE DOS (2) MESES, AL CONTRATO 42/2019, CON REGISTRO PRESUPUESTAL 49/2019, DE CARLOS ELBER MOYA CABRERA, CON C.C. 79.488.660 DE BOGOTA D.C., CUYO OBJETO ES: PRESTACION DE SERVICIOS Y DE APOYO A LA GESTION DE UN TECNI</t>
  </si>
  <si>
    <t>YESID RIVERA RODRIGUEZ</t>
  </si>
  <si>
    <t>PAGO PENDIENTE CONTRATO DE PRESTACION DE SERVICIOS Y DE APOYO A LA GESTION DE UN AUXILIAR DE PROYECTO.</t>
  </si>
  <si>
    <t>ANDRES FELIPE LAZCANO PEÑALOSA</t>
  </si>
  <si>
    <t>UNICO PAGO - PRESTACION DE SERVICIOS Y DE APOYO A LA GESTION DE UN MONITOR DEPORTIVO.</t>
  </si>
  <si>
    <t>PEDRO IVAN TAPIERO CORTES</t>
  </si>
  <si>
    <t>PRESTACION DE SERVICIOS Y DE APOYO A LA GESTION DE UN MONITOR DE PAZ EN PROCESO DE REINCORPORACION PARA EL MUNICIPIO DE MESETAS (ETCR) PARA  EL PROGRAMA DE DEPORTE SOCIAL COMUNITARIO, DEPORTE E IMPLEMENTACION DE LA POLITICA PUBLICA DE PUEBLOS INDIGENAS, S</t>
  </si>
  <si>
    <t>PAGO PENDIENTE - ADICION Y PRORROGA AL CONTRATO No. 369/2019 con registro presupuestal 462/2019 DE JHON EDUAR ESTRADA CONDE, CON C.C. No. 86.015.088 de granada, cuyo objeto es: PRESTACION DE SERVICIOS y DE APOYO A LA GESTION DE UN MONITOR NO PROFESIONAL D</t>
  </si>
  <si>
    <t>SALDO PENDIENTE POR PAGAR - ADICION Y PRORROGA AL CONTRATO No. 370/2019 con registro presupuestal 460/2019 DE LIZETH PAOLA PEREZ SANCHEZ, CON C.C. No. 1.118.547.234 de Yopal , cuyo objeto es: PRESTACION DE SERVICIOS y DE APOYO A LA GESTION DE UN MONITOR N</t>
  </si>
  <si>
    <t>SANCHEZ CIFUENTES NELSY</t>
  </si>
  <si>
    <t>PAGO SALDO CESANTIAS RETROACTIVAS FUNCIONARIOS DEL INSTITUTO CON CORTE A 31 DE DICIEMBRE DE 2018,  DE CONFORMIDAD CON LA RESOLUCION NO. 370 DEL 30 DE DICIEMBRE DE 2019.</t>
  </si>
  <si>
    <t>PAGO  CESANTIAS RETROACTIVAS FUNCIONARIOS DEL INSTITUTO CON CORTE A 31 DE DICIEMBRE DE 2019,  DE CONFORMIDAD CON LA RESOLUCION NO. 371 DEL 30 DE DICIEMBRE DE 2019.</t>
  </si>
  <si>
    <t>ESCOBAR DELGADO JOSÉ ALBERTO</t>
  </si>
  <si>
    <t>GOMEZ OROZCO ANA OLGA</t>
  </si>
  <si>
    <t>MOYANO AGUDELO RUTH CECILIA</t>
  </si>
  <si>
    <t>RODRIGUEZ RIVEROS  NEVARDO EDUARDO</t>
  </si>
  <si>
    <t>ALVAREZ DE MEDINA ISABEL</t>
  </si>
  <si>
    <t>LIGA DE DEPORTES PARA PERSONAS CON PARALISIS CEREBRAL DEL DEPARTAMENTO DEL META</t>
  </si>
  <si>
    <t>900344548-5</t>
  </si>
  <si>
    <t>LIQUIDACION CONVENIO - PARTICIPACION DEL SELECCIONADO DE PARALISIS CEREBRAL DE BOCCIA DEL META EN EL FOGUEO PREPARATORIO DEPARTAMENTAL DE BOCCIA PARA CONTROL Y SEGUIMIENTO A LOS EVENTOS FEDERADOS NACIONALES QUE SE REALIZARAN EN LA VIGENCIA 2020.</t>
  </si>
  <si>
    <t>HERNANDEZ COY ANDRES SANTIAGO</t>
  </si>
  <si>
    <t>UNICO PAGO - OTORGAR EL RECONOCIMIENTO A 80 DEPORTISTAS PRIORIZADOS "CATEGORIA TALENTOS" CON UN (01) SALARIO MINIMO LEGAL MENSUAL VIGENTE CORRESPONDIENTE A OCHOCIENTOS VEINTIOCHO MIL CIENTO DIECISEIS PESOS ($828.116)M/CTE.,DURANTE EL MES DE NOVIEMBRE, SEG</t>
  </si>
  <si>
    <t>LIGA DE SAMBO DEL META</t>
  </si>
  <si>
    <t>900559960-0</t>
  </si>
  <si>
    <t>PARTICIPACION DEL SELECCIONADO DE SAMBO DEL META EN EL CAMPAMENTO NACIONAL DE ENTRENAMIENTO.</t>
  </si>
  <si>
    <t>TOTAL CUENTAS POR PAGAR</t>
  </si>
  <si>
    <t>SALDO CUENTAS POR PAGAR</t>
  </si>
  <si>
    <t>CUENTAS POR PAGAR CANCELADAS EN FEBRERO</t>
  </si>
  <si>
    <t>TOTAL CUENTAS POR PAGAR CANCELADAS EN FEBRERO</t>
  </si>
  <si>
    <t>TOTAL RESERVAS</t>
  </si>
  <si>
    <t>SALDO RESERVAS POR PAGAR</t>
  </si>
  <si>
    <t>VALOR</t>
  </si>
  <si>
    <t>NETO A PAGAR</t>
  </si>
  <si>
    <t>TOTAL RESERVAS CANCELADAS EN FEBRERO 2020</t>
  </si>
  <si>
    <t xml:space="preserve">SALDO RESERVAS POR PAGAR </t>
  </si>
  <si>
    <t>FUNDIAMET</t>
  </si>
  <si>
    <t>900073798-6</t>
  </si>
  <si>
    <t>LIQUIDACION CONVENIO - PRESTACION DE SERVICIOS DE APOYO LOGISTICO PARA  FORTALECER EL ACCESO DE LOS NIÑOS, JOVENES, ADULTOS MAYORES AL DEPORTE FORMATIVO Y AL DEPORTE SOCIAL COMUNITARIO, CON ENFOQUE DIFERENCIAL E INCLUYENTE EN BARRANCA DE UPIA, CABUYARO, C</t>
  </si>
  <si>
    <t>LIQUIDACION - PRESTACION DE SERVICIOS DE APOYO LOGISTICO PARA  FORTALECER EL ACCESO DE LOS NIÑOS, JOVENES, ADULTOS MAYORES AL DEPORTE FORMATIVO Y AL DEPORTE SOCIAL COMUNITARIO, CON ENFOQUE DIFERENCIAL E INCLUYENTE EN BARRANCA DE UPIA, CABUYARO, CUBARRAL,</t>
  </si>
  <si>
    <t>GOMEZ JARAMILLO JUAN CAMILO</t>
  </si>
  <si>
    <t>PRESTACION DE SERVICIOS PROFESIONALES Y DE APOYO A LA GESTION DE UN COORDINADOR DE PROYECTO.</t>
  </si>
  <si>
    <t>HENRY CONTRERAS RODRIGUEZ</t>
  </si>
  <si>
    <t>ADICION Y PRORROGA DE DOS (2) MESES, AL CONTRATO 57/2019, CON REGISTRO PRESUPUESTAL 49/2019, DE HENRY CONTRERAS RODRIGUEZ, CON C.C. 79.489.565 DE BOGOTA D.C., CUYO OBJETO ES: PRESTACION DE SERVICIOS Y DE APOYO A LA GESTION DE UN TECNICO DEPORTIVO DE JUEGO</t>
  </si>
  <si>
    <t>GONZALEZ HERNANDEZ EVELYN VANESSA</t>
  </si>
  <si>
    <t>UNICO PAGO - PRESTACION DE SERVICIOS Y DE APOYO A LA GESTION DE UN AUXILIAR DEPORTIVO..</t>
  </si>
  <si>
    <t xml:space="preserve"> </t>
  </si>
  <si>
    <t>TOTAL RESERVAS CANCELADAS EN MARZO 2019</t>
  </si>
  <si>
    <t>CXP CANCELADAS EN MARZO</t>
  </si>
  <si>
    <t>INSTITUTO DEPARTAMENTAL DE DEPORTE Y RECREACION "IDERMETA"</t>
  </si>
  <si>
    <t>822002510-6</t>
  </si>
  <si>
    <t>DEVOLUCION MAYOR VALOR DESCONTADO POR CONCEPTO DE EMEREDICA EN LA NOMINA DE MARZO 2019</t>
  </si>
  <si>
    <t>HERRERA ORTÍZ GLORIA ESPERANZA</t>
  </si>
  <si>
    <t>TOTAL CUENTAS POR PAGAR CANCELADAS EN MARZO</t>
  </si>
  <si>
    <t>RESERVAS CANCELADAS EN MARZO</t>
  </si>
  <si>
    <t>SEGUNDA ADICION Y PRORROGA DE QUINCE (15) DIAS AL CONTRATO DE PRESTACION DE SERVICIOS Y DE APOYO A LA GESTION No. 57/2019 SUSCRITO CON HENRY CONTRERAS RODRIGUEZ, CON C.C. NO. 79.489.565 DE BOGOTA, CUYO OBJETO ES: PRESTACION DE SERVICIOS Y DE APOYO A LA GE</t>
  </si>
  <si>
    <t>LIGA DE TIRO Y CAZA DEL META</t>
  </si>
  <si>
    <t>900180583-8</t>
  </si>
  <si>
    <t>LIQUIDACION CONVENIO - PARTICIPACION DEL SELECCIONADO METENSE DE TIRO DEPORTIVO EN EL CAMPEONATO NACIONAL DE MEDALLISTAS AÑO 2019.</t>
  </si>
  <si>
    <t>LIGA DE AJEDREZ DEL META</t>
  </si>
  <si>
    <t>822000873-5</t>
  </si>
  <si>
    <t>LIQUIDACION CONVENIO - PARTICIPACION DEL SELECCIONADO METENSE DE AJEDREZ EN EL CAMPEONATO NACIONAL POR RANGO DE ELO 2 Y EN LA CONCENTRACION DE FOGUEO Y CONTROL DE LOS DEPORTISTAS SELECCIONADOS A LOS  PREPARATORIOS  XXI JUEGOS DEPORTIVOS NACIONALES 2019.</t>
  </si>
  <si>
    <t>LIGA DE MOTOCICLISMO DEL META</t>
  </si>
  <si>
    <t>822000389-1</t>
  </si>
  <si>
    <t>LIQUIDACION CONVENIO - ORGANIZACION, REALIZACION Y PARTICIPACION DE SELECCIONADO DE MOTOCICLISMO DELMETA EN LA IV VALIDA DEPARTAMENTAL DE MOTOVELOCIDAD.</t>
  </si>
  <si>
    <t>LIGA DE TAEKWONDO</t>
  </si>
  <si>
    <t>800024930-0</t>
  </si>
  <si>
    <t>LIQUIDACION ORGANIZACION Y DESARROLLO DEL CAMPEONATO PUNTUABLE PARA EL SELECCIONADO METENSE DE TAEKWONDO QUE NOS REPRESENTARA EN LOS EVENTOS NACIONALES 2020.</t>
  </si>
  <si>
    <t>RESERVAS CANCELADAS EN ABRIL</t>
  </si>
  <si>
    <t>CXP CANCELADAS EN ABRIL -0-</t>
  </si>
  <si>
    <t>CXP CANCELADAS EN MAYO-0-</t>
  </si>
  <si>
    <t>RESERVAS CANCELADAS EN MAYO</t>
  </si>
  <si>
    <t>LIGA DE DEPORTES PARA DISCAPACITADOS FÍSICOS DEL META</t>
  </si>
  <si>
    <t>822005097-9</t>
  </si>
  <si>
    <t>LIQUIDACION CONVENIO - ORGANIZACION Y DESARROLLO DEL PRIMER FESTIVAL DE NATACION DE LA DISCIPLINA DE DISCAPACIDAD FISICA Y DEPORTE CONVENCIONAL "LA TIERRA DE LAS OPORTUNIDADES" COMO PROYECCION DE LA SELECCION PARA EL CALENDARIO NACIONAL 2020.</t>
  </si>
  <si>
    <t>DISCEP S.A.S.</t>
  </si>
  <si>
    <t>804000265-1</t>
  </si>
  <si>
    <t>LIQUIDACION CONTRATO - MEJORAMIENTO Y DOTACION DE INFRAESTRUCTURA DEPORTIVA PARA EL COLISEO CUBIERTO DE LA GRAMA DE LA CIUDAD DE VILLAVICENCIO.</t>
  </si>
  <si>
    <t>TOTAL RESERVAS CANCELADAS</t>
  </si>
  <si>
    <t>Procesos de la Recreación (actividades de promocion de la recreacion, la actividad fisica y el deporte)</t>
  </si>
  <si>
    <t>CXP CANCELADAS EN JUNIO   -0-</t>
  </si>
  <si>
    <t>CXP CANCELADAS EN JULIO  -0-</t>
  </si>
  <si>
    <t>RESERVAS CANCELADAS EN JUNIO</t>
  </si>
  <si>
    <t>LIGA DEPORTIVA DE PERSONAS CON DISCAPACIDAD VISUAL DEL DEPARTAMENTO DEL META</t>
  </si>
  <si>
    <t>900384616-9</t>
  </si>
  <si>
    <t>LIQUIDACION CONVENIO - ORGANIZACION Y REALIZACION DE LA COPA NAVIDAD NACIONAL INTERCLUBES DE GOOLBALL FOGUEO Y CONTROL.</t>
  </si>
  <si>
    <t>LIGA DE VOLEIBOL DEL META</t>
  </si>
  <si>
    <t>800036941-3</t>
  </si>
  <si>
    <t>LIQUIDACION CONVENIO - PARTICIPACION DEL SELECCIONADO DE VOLEIBOL PISO DEL META EN EL XV CAMPEONATO NACIONAL CATEGORIA INFANTIL, RAMA MASCULINA.</t>
  </si>
  <si>
    <t>LIQUIDACION CONVENIO - PARTICIPACION DEL SELECCIONADO METENSE DE VOLEIBOL EN LA CONCENTRACION FOGUEO CONTROL DE LAS DUPLAS DE VOLEIBOL PLAYA A NIVEL INTERNACIONAL, PREPARATORIO A LOS XXI JUEGOS DEPORTIVOS NACIONALES 2019.</t>
  </si>
  <si>
    <t>IQUIDACION CONVENIO PARTICIPACION DEL SELECCIONADO DELMETA DE LA DISCIPLINA DE TAEKWONDO EN EL TASHKENT 2019 WORLD TAEKWONDO CADET CHAMPIONSHIPS Y EN LA XI COPA INTERNACIONAL CIUDAD DE BOGOTA RANKING G1 Y OPEN.</t>
  </si>
  <si>
    <t>RESERVAS CANCELADAS EN JULIO</t>
  </si>
  <si>
    <t>JAIRO ZAMBRANO ORDOÑEZ</t>
  </si>
  <si>
    <t>SEGUNDO PAGO - PRESTACION DE SERVICIOS PROFESIONLES Y DE APOYO A LA GESTION DE UN INGENIERO CIVIL PARA REALIZAR LA SUPERVISION AL CONTRATO 00422 DE 2019 DENOMINADO “INTERVENTORIA TECNICA, ADMINISTRATIVA, FINANCIERA Y AMBIENTAL PARA LA CONSTRUCCION Y MEJOR</t>
  </si>
  <si>
    <t>TERCER PAGO - PRESTACION DE SERVICIOS PROFESIONLES Y DE APOYO A LA GESTION DE UN INGENIERO CIVIL PARA REALIZAR LA SUPERVISION AL CONTRATO 00422 DE 2019 DENOMINADO “INTERVENTORIA TECNICA, ADMINISTRATIVA, FINANCIERA Y AMBIENTAL PARA LA CONSTRUCCION Y MEJORA</t>
  </si>
  <si>
    <t>CUARTO PAGO - PRESTACION DE SERVICIOS PROFESIONLES Y DE APOYO A LA GESTION DE UN INGENIERO CIVIL PARA REALIZAR LA SUPERVISION AL CONTRATO 00422 DE 2019 DENOMINADO “INTERVENTORIA TECNICA, ADMINISTRATIVA, FINANCIERA Y AMBIENTAL PARA LA CONSTRUCCION Y MEJORA</t>
  </si>
  <si>
    <t>QUINTO PAGO - PRESTACION DE SERVICIOS PROFESIONLES Y DE APOYO A LA GESTION DE UN INGENIERO CIVIL PARA REALIZAR LA SUPERVISION AL CONTRATO 00422 DE 2019 DENOMINADO “INTERVENTORIA TECNICA, ADMINISTRATIVA, FINANCIERA Y AMBIENTAL PARA LA CONSTRUCCION Y MEJORA</t>
  </si>
  <si>
    <t>SEXTO Y ULTIMO PAGO - PRESTACION DE SERVICIOS PROFESIONLES Y DE APOYO A LA GESTION DE UN INGENIERO CIVIL PARA REALIZAR LA SUPERVISION AL CONTRATO 00422 DE 2019 DENOMINADO “INTERVENTORIA TECNICA, ADMINISTRATIVA, FINANCIERA Y AMBIENTAL PARA LA CONSTRUCCION</t>
  </si>
  <si>
    <t>CXP CANCELADAS EN  AGOSTO  -0-</t>
  </si>
  <si>
    <t>RESERVAS PAGADAS EN AGOSTO -0-</t>
  </si>
  <si>
    <t>INFRAESTRUCTURA</t>
  </si>
  <si>
    <t>INFRAESTRUCTURA PROPIA DEL SECTOR</t>
  </si>
  <si>
    <t>Infraestructura propia del sector</t>
  </si>
  <si>
    <t>Construcción y Dotación de parques recreo deportivos en el Departamento del Meta.</t>
  </si>
  <si>
    <t>Apoyo a los procesos de la actividad física y los hábitos y estilos de vida saludable (Convenio Mindeporte COID-805/2020).</t>
  </si>
  <si>
    <t>Fortalecimiento de las escuelas de iniciación y perfeccionamiento deportivo en el Departamento del Meta (Convenio Mindeporte COID-835-2020).</t>
  </si>
  <si>
    <t>Desarrollo de estrategias de la recreación y el tiempo libre para todas las edades (Convenio Mindeporte COID-844-2020)</t>
  </si>
  <si>
    <t>Apoyo al deporte social comunitario, Deporte+ (Convenio Mindeporte COID-855-2020),</t>
  </si>
  <si>
    <t>Convenios Ministerio del Deporte</t>
  </si>
  <si>
    <t>Asistencia a los procesos de los Centros de Desarrollo Psicomotriz en el Meta (Recurso Humano).</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</si>
</sst>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2" formatCode="_-&quot;$&quot;\ * #,##0_-;\-&quot;$&quot;\ * #,##0_-;_-&quot;$&quot;\ * &quot;-&quot;_-;_-@_-"/>
    <numFmt numFmtId="41" formatCode="_-* #,##0_-;\-* #,##0_-;_-* &quot;-&quot;_-;_-@_-"/>
    <numFmt numFmtId="43" formatCode="_-* #,##0.00_-;\-* #,##0.00_-;_-* &quot;-&quot;??_-;_-@_-"/>
    <numFmt numFmtId="164" formatCode="_(* #,##0.00_);_(* \(#,##0.00\);_(* &quot;-&quot;??_);_(@_)"/>
    <numFmt numFmtId="165" formatCode="_-&quot;$&quot;* #,##0.00_-;\-&quot;$&quot;* #,##0.00_-;_-&quot;$&quot;* &quot;-&quot;??_-;_-@_-"/>
    <numFmt numFmtId="166" formatCode="_(* #,##0_);_(* \(#,##0\);_(* &quot;-&quot;??_);_(@_)"/>
    <numFmt numFmtId="167" formatCode="_-* #,##0_-;\-* #,##0_-;_-* &quot;-&quot;??_-;_-@_-"/>
    <numFmt numFmtId="168" formatCode="_-&quot;$&quot;* #,##0_-;\-&quot;$&quot;* #,##0_-;_-&quot;$&quot;*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4"/>
      <name val="Arial Black"/>
      <family val="2"/>
    </font>
    <font>
      <sz val="10"/>
      <name val="Arial"/>
      <family val="2"/>
    </font>
    <font>
      <b/>
      <sz val="10"/>
      <name val="Arial"/>
      <family val="2"/>
    </font>
    <font>
      <sz val="12"/>
      <name val="Times New Roman"/>
      <family val="1"/>
    </font>
    <font>
      <b/>
      <sz val="12"/>
      <name val="Arial"/>
      <family val="2"/>
    </font>
    <font>
      <sz val="8"/>
      <name val="Arial"/>
      <family val="2"/>
    </font>
    <font>
      <b/>
      <sz val="16"/>
      <name val="Arial"/>
      <family val="2"/>
    </font>
    <font>
      <sz val="11"/>
      <name val="Calibri"/>
      <family val="2"/>
      <scheme val="minor"/>
    </font>
    <font>
      <b/>
      <sz val="14"/>
      <name val="Arial Black"/>
      <family val="2"/>
    </font>
    <font>
      <b/>
      <sz val="14"/>
      <name val="Arial"/>
      <family val="2"/>
    </font>
    <font>
      <sz val="14"/>
      <name val="Arial"/>
      <family val="2"/>
    </font>
    <font>
      <sz val="14"/>
      <name val="Calibri"/>
      <family val="2"/>
      <scheme val="minor"/>
    </font>
    <font>
      <sz val="14"/>
      <color theme="1"/>
      <name val="Calibri"/>
      <family val="2"/>
      <scheme val="minor"/>
    </font>
    <font>
      <b/>
      <sz val="20"/>
      <name val="Arial"/>
      <family val="2"/>
    </font>
    <font>
      <sz val="20"/>
      <name val="Arial"/>
      <family val="2"/>
    </font>
    <font>
      <b/>
      <sz val="20"/>
      <color rgb="FFFF0000"/>
      <name val="Arial"/>
      <family val="2"/>
    </font>
    <font>
      <sz val="20"/>
      <color theme="1"/>
      <name val="Arial"/>
      <family val="2"/>
    </font>
    <font>
      <sz val="20"/>
      <name val="Calibri"/>
      <family val="2"/>
      <scheme val="minor"/>
    </font>
    <font>
      <sz val="20"/>
      <color theme="1"/>
      <name val="Calibri"/>
      <family val="2"/>
      <scheme val="minor"/>
    </font>
    <font>
      <b/>
      <sz val="20"/>
      <name val="Calibri"/>
      <family val="2"/>
      <scheme val="minor"/>
    </font>
    <font>
      <b/>
      <sz val="20"/>
      <color theme="1"/>
      <name val="Arial"/>
      <family val="2"/>
    </font>
    <font>
      <b/>
      <sz val="14"/>
      <color theme="1"/>
      <name val="Calibri"/>
      <family val="2"/>
      <scheme val="minor"/>
    </font>
    <font>
      <b/>
      <sz val="20"/>
      <color theme="1"/>
      <name val="Calibri"/>
      <family val="2"/>
      <scheme val="minor"/>
    </font>
    <font>
      <sz val="16"/>
      <name val="Arial"/>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00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8">
    <xf numFmtId="0" fontId="0" fillId="0" borderId="0"/>
    <xf numFmtId="43"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6" fillId="0" borderId="0"/>
    <xf numFmtId="43"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cellStyleXfs>
  <cellXfs count="274">
    <xf numFmtId="0" fontId="0" fillId="0" borderId="0" xfId="0"/>
    <xf numFmtId="0" fontId="4" fillId="0" borderId="0" xfId="0" applyFont="1"/>
    <xf numFmtId="37" fontId="0" fillId="0" borderId="0" xfId="0" applyNumberFormat="1"/>
    <xf numFmtId="0" fontId="0" fillId="0" borderId="0" xfId="0" applyFill="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xf numFmtId="0" fontId="0" fillId="0" borderId="0" xfId="0" applyAlignment="1">
      <alignment horizontal="center"/>
    </xf>
    <xf numFmtId="0" fontId="0" fillId="0" borderId="0" xfId="0" applyFill="1"/>
    <xf numFmtId="0" fontId="4" fillId="0" borderId="1" xfId="0" applyFont="1" applyFill="1" applyBorder="1" applyAlignment="1">
      <alignment horizontal="center" vertical="center"/>
    </xf>
    <xf numFmtId="0" fontId="0" fillId="0" borderId="0" xfId="0" applyFill="1" applyAlignment="1">
      <alignment horizontal="center"/>
    </xf>
    <xf numFmtId="0" fontId="4" fillId="0" borderId="1" xfId="0" applyFont="1" applyFill="1" applyBorder="1" applyAlignment="1">
      <alignment horizontal="left" vertical="center"/>
    </xf>
    <xf numFmtId="0" fontId="5" fillId="0" borderId="0" xfId="0" applyFont="1" applyFill="1" applyAlignment="1">
      <alignment horizontal="center" vertical="center" wrapText="1"/>
    </xf>
    <xf numFmtId="0" fontId="5" fillId="0" borderId="0" xfId="0" applyFont="1" applyFill="1"/>
    <xf numFmtId="0" fontId="5" fillId="0" borderId="1" xfId="0" applyFont="1" applyFill="1" applyBorder="1" applyAlignment="1">
      <alignment horizontal="center" vertical="center"/>
    </xf>
    <xf numFmtId="0" fontId="5" fillId="0" borderId="0" xfId="0" applyFont="1" applyFill="1" applyAlignment="1">
      <alignment horizontal="center"/>
    </xf>
    <xf numFmtId="0" fontId="4" fillId="0" borderId="0" xfId="4" applyFont="1" applyFill="1"/>
    <xf numFmtId="0" fontId="8" fillId="0" borderId="0" xfId="4" applyFont="1" applyFill="1"/>
    <xf numFmtId="0" fontId="9" fillId="0" borderId="0" xfId="0" applyFont="1"/>
    <xf numFmtId="0" fontId="4" fillId="0" borderId="0" xfId="0" applyFont="1" applyAlignment="1">
      <alignment horizontal="center"/>
    </xf>
    <xf numFmtId="9" fontId="0" fillId="0" borderId="0" xfId="3" applyFont="1"/>
    <xf numFmtId="37" fontId="5" fillId="0" borderId="0" xfId="0" applyNumberFormat="1" applyFont="1"/>
    <xf numFmtId="9" fontId="5" fillId="0" borderId="0" xfId="3" applyFont="1"/>
    <xf numFmtId="0" fontId="7" fillId="0" borderId="0" xfId="0" applyFont="1"/>
    <xf numFmtId="0" fontId="2" fillId="0" borderId="0" xfId="0" applyFont="1" applyFill="1" applyAlignment="1">
      <alignment horizontal="center"/>
    </xf>
    <xf numFmtId="0" fontId="2" fillId="0" borderId="0" xfId="0" applyFont="1" applyFill="1"/>
    <xf numFmtId="0" fontId="4" fillId="0" borderId="0" xfId="0" applyFont="1" applyFill="1"/>
    <xf numFmtId="0" fontId="4" fillId="0" borderId="0" xfId="0" applyFont="1" applyFill="1" applyAlignment="1">
      <alignment horizontal="center"/>
    </xf>
    <xf numFmtId="168" fontId="0" fillId="0" borderId="0" xfId="2" applyNumberFormat="1" applyFont="1"/>
    <xf numFmtId="168" fontId="0" fillId="0" borderId="0" xfId="0" applyNumberFormat="1"/>
    <xf numFmtId="0" fontId="4" fillId="0" borderId="1" xfId="0" applyFont="1" applyFill="1" applyBorder="1"/>
    <xf numFmtId="0" fontId="4" fillId="0" borderId="1" xfId="0" applyFont="1" applyFill="1" applyBorder="1" applyAlignment="1">
      <alignment vertical="center"/>
    </xf>
    <xf numFmtId="0" fontId="4" fillId="2" borderId="1" xfId="0" applyFont="1" applyFill="1" applyBorder="1"/>
    <xf numFmtId="0" fontId="4" fillId="0" borderId="7" xfId="0" applyFont="1" applyFill="1" applyBorder="1"/>
    <xf numFmtId="3" fontId="0" fillId="0" borderId="0" xfId="0" applyNumberFormat="1"/>
    <xf numFmtId="0" fontId="0" fillId="0" borderId="0" xfId="0" applyBorder="1" applyAlignment="1">
      <alignment horizontal="center"/>
    </xf>
    <xf numFmtId="0" fontId="4" fillId="0" borderId="1" xfId="0" applyFont="1" applyFill="1" applyBorder="1" applyAlignment="1">
      <alignment horizontal="left"/>
    </xf>
    <xf numFmtId="0" fontId="4" fillId="0" borderId="1" xfId="0" applyFont="1" applyFill="1" applyBorder="1" applyAlignment="1">
      <alignment horizontal="left" vertical="top" wrapText="1"/>
    </xf>
    <xf numFmtId="0" fontId="4" fillId="0" borderId="7" xfId="0" applyFont="1" applyFill="1" applyBorder="1" applyAlignment="1">
      <alignment horizontal="left"/>
    </xf>
    <xf numFmtId="0" fontId="10" fillId="0" borderId="0" xfId="0" applyFont="1" applyFill="1"/>
    <xf numFmtId="0" fontId="0" fillId="0" borderId="0" xfId="0" applyFill="1" applyBorder="1"/>
    <xf numFmtId="0" fontId="10" fillId="0" borderId="0" xfId="0" applyFont="1" applyFill="1" applyBorder="1"/>
    <xf numFmtId="0" fontId="5" fillId="0" borderId="0" xfId="0" applyFont="1" applyFill="1" applyBorder="1"/>
    <xf numFmtId="0" fontId="5" fillId="0" borderId="0" xfId="0" applyFont="1" applyFill="1" applyBorder="1" applyAlignment="1">
      <alignment horizontal="center" vertical="center" wrapText="1"/>
    </xf>
    <xf numFmtId="0" fontId="13" fillId="0" borderId="0" xfId="0" applyFont="1" applyFill="1"/>
    <xf numFmtId="0" fontId="16" fillId="0" borderId="1" xfId="0" applyFont="1" applyFill="1" applyBorder="1" applyAlignment="1">
      <alignment horizontal="center" vertical="center" wrapText="1"/>
    </xf>
    <xf numFmtId="1" fontId="16" fillId="0" borderId="1" xfId="0" applyNumberFormat="1" applyFont="1" applyFill="1" applyBorder="1" applyAlignment="1">
      <alignment horizontal="center" vertical="center" wrapText="1"/>
    </xf>
    <xf numFmtId="3" fontId="17" fillId="0" borderId="1" xfId="1" applyNumberFormat="1" applyFont="1" applyFill="1" applyBorder="1" applyAlignment="1">
      <alignment horizontal="right" vertical="center"/>
    </xf>
    <xf numFmtId="3" fontId="16" fillId="0" borderId="1" xfId="1" applyNumberFormat="1" applyFont="1" applyFill="1" applyBorder="1" applyAlignment="1">
      <alignment horizontal="right" vertical="center"/>
    </xf>
    <xf numFmtId="0" fontId="16"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6" fillId="0" borderId="1" xfId="0" applyFont="1" applyFill="1" applyBorder="1" applyAlignment="1">
      <alignment horizontal="left" vertical="center"/>
    </xf>
    <xf numFmtId="0" fontId="17" fillId="0" borderId="1" xfId="0" applyFont="1" applyFill="1" applyBorder="1" applyAlignment="1">
      <alignment horizontal="left" vertical="center"/>
    </xf>
    <xf numFmtId="3" fontId="17" fillId="0" borderId="1" xfId="0" applyNumberFormat="1" applyFont="1" applyFill="1" applyBorder="1"/>
    <xf numFmtId="3" fontId="16" fillId="0" borderId="1" xfId="0" applyNumberFormat="1" applyFont="1" applyFill="1" applyBorder="1" applyAlignment="1">
      <alignment horizontal="center" vertical="center" wrapText="1"/>
    </xf>
    <xf numFmtId="167" fontId="17" fillId="0" borderId="1" xfId="1" applyNumberFormat="1" applyFont="1" applyFill="1" applyBorder="1"/>
    <xf numFmtId="167" fontId="19" fillId="0" borderId="1" xfId="1" applyNumberFormat="1" applyFont="1" applyFill="1" applyBorder="1"/>
    <xf numFmtId="3" fontId="17" fillId="0" borderId="5" xfId="0" applyNumberFormat="1" applyFont="1" applyFill="1" applyBorder="1"/>
    <xf numFmtId="3" fontId="17" fillId="0" borderId="3" xfId="0" applyNumberFormat="1" applyFont="1" applyFill="1" applyBorder="1"/>
    <xf numFmtId="3" fontId="17" fillId="0" borderId="6" xfId="0" applyNumberFormat="1" applyFont="1" applyFill="1" applyBorder="1"/>
    <xf numFmtId="167" fontId="20" fillId="0" borderId="1" xfId="1" applyNumberFormat="1" applyFont="1" applyFill="1" applyBorder="1"/>
    <xf numFmtId="167" fontId="20" fillId="0" borderId="5" xfId="1" applyNumberFormat="1" applyFont="1" applyFill="1" applyBorder="1"/>
    <xf numFmtId="167" fontId="20" fillId="0" borderId="3" xfId="1" applyNumberFormat="1" applyFont="1" applyFill="1" applyBorder="1"/>
    <xf numFmtId="3" fontId="17" fillId="0" borderId="9" xfId="1" applyNumberFormat="1" applyFont="1" applyFill="1" applyBorder="1" applyAlignment="1">
      <alignment horizontal="right" vertical="center"/>
    </xf>
    <xf numFmtId="167" fontId="20" fillId="0" borderId="6" xfId="1" applyNumberFormat="1" applyFont="1" applyFill="1" applyBorder="1"/>
    <xf numFmtId="0" fontId="19" fillId="0" borderId="2" xfId="0" applyFont="1" applyFill="1" applyBorder="1" applyAlignment="1">
      <alignment wrapText="1"/>
    </xf>
    <xf numFmtId="0" fontId="16" fillId="0" borderId="2" xfId="0" applyFont="1" applyFill="1" applyBorder="1" applyAlignment="1">
      <alignment wrapText="1"/>
    </xf>
    <xf numFmtId="0" fontId="22" fillId="0" borderId="2" xfId="0" applyFont="1" applyFill="1" applyBorder="1" applyAlignment="1">
      <alignment wrapText="1"/>
    </xf>
    <xf numFmtId="0" fontId="21" fillId="0" borderId="2" xfId="0" applyFont="1" applyFill="1" applyBorder="1" applyAlignment="1">
      <alignment horizontal="center" vertical="center" wrapText="1"/>
    </xf>
    <xf numFmtId="3" fontId="17" fillId="0" borderId="1" xfId="0" applyNumberFormat="1" applyFont="1" applyFill="1" applyBorder="1" applyAlignment="1">
      <alignment horizontal="right" vertical="center"/>
    </xf>
    <xf numFmtId="167" fontId="17" fillId="0" borderId="1" xfId="1" applyNumberFormat="1" applyFont="1" applyFill="1" applyBorder="1" applyAlignment="1">
      <alignment horizontal="right" vertical="center"/>
    </xf>
    <xf numFmtId="0" fontId="23" fillId="0" borderId="2" xfId="0" applyFont="1" applyFill="1" applyBorder="1" applyAlignment="1">
      <alignment wrapText="1"/>
    </xf>
    <xf numFmtId="164" fontId="23" fillId="0" borderId="3" xfId="1" applyNumberFormat="1" applyFont="1" applyFill="1" applyBorder="1" applyAlignment="1">
      <alignment horizontal="right"/>
    </xf>
    <xf numFmtId="3" fontId="16" fillId="0" borderId="1" xfId="0" applyNumberFormat="1" applyFont="1" applyFill="1" applyBorder="1" applyAlignment="1">
      <alignment horizontal="right" vertical="center"/>
    </xf>
    <xf numFmtId="167" fontId="23" fillId="0" borderId="1" xfId="1" applyNumberFormat="1" applyFont="1" applyFill="1" applyBorder="1" applyAlignment="1">
      <alignment horizontal="right"/>
    </xf>
    <xf numFmtId="164" fontId="19" fillId="0" borderId="3" xfId="1" applyNumberFormat="1" applyFont="1" applyFill="1" applyBorder="1" applyAlignment="1">
      <alignment horizontal="right"/>
    </xf>
    <xf numFmtId="4" fontId="16" fillId="0" borderId="4" xfId="0" applyNumberFormat="1" applyFont="1" applyFill="1" applyBorder="1"/>
    <xf numFmtId="167" fontId="16" fillId="0" borderId="4" xfId="1" applyNumberFormat="1" applyFont="1" applyFill="1" applyBorder="1"/>
    <xf numFmtId="0" fontId="17" fillId="0" borderId="2" xfId="0" applyFont="1" applyFill="1" applyBorder="1" applyAlignment="1">
      <alignment horizontal="center" vertical="center" wrapText="1"/>
    </xf>
    <xf numFmtId="4" fontId="17" fillId="0" borderId="4" xfId="0" applyNumberFormat="1" applyFont="1" applyFill="1" applyBorder="1"/>
    <xf numFmtId="164" fontId="16" fillId="0" borderId="2" xfId="1" applyNumberFormat="1" applyFont="1" applyFill="1" applyBorder="1" applyAlignment="1">
      <alignment wrapText="1"/>
    </xf>
    <xf numFmtId="164" fontId="19" fillId="0" borderId="2" xfId="1" applyNumberFormat="1" applyFont="1" applyFill="1" applyBorder="1" applyAlignment="1">
      <alignment wrapText="1"/>
    </xf>
    <xf numFmtId="164" fontId="23" fillId="0" borderId="2" xfId="1" applyNumberFormat="1" applyFont="1" applyFill="1" applyBorder="1" applyAlignment="1">
      <alignment wrapText="1"/>
    </xf>
    <xf numFmtId="164" fontId="17" fillId="0" borderId="2" xfId="1" applyNumberFormat="1" applyFont="1" applyFill="1" applyBorder="1" applyAlignment="1">
      <alignment wrapText="1"/>
    </xf>
    <xf numFmtId="164" fontId="23" fillId="0" borderId="10" xfId="1" applyNumberFormat="1" applyFont="1" applyFill="1" applyBorder="1" applyAlignment="1">
      <alignment wrapText="1"/>
    </xf>
    <xf numFmtId="164" fontId="23" fillId="0" borderId="1" xfId="1" applyNumberFormat="1" applyFont="1" applyFill="1" applyBorder="1" applyAlignment="1">
      <alignment horizontal="right"/>
    </xf>
    <xf numFmtId="167" fontId="17" fillId="0" borderId="4" xfId="1" applyNumberFormat="1" applyFont="1" applyFill="1" applyBorder="1" applyAlignment="1">
      <alignment horizontal="right" vertical="center"/>
    </xf>
    <xf numFmtId="0" fontId="17" fillId="0" borderId="2" xfId="0" applyFont="1" applyFill="1" applyBorder="1" applyAlignment="1">
      <alignment wrapText="1"/>
    </xf>
    <xf numFmtId="0" fontId="17" fillId="0" borderId="0" xfId="0" applyFont="1" applyFill="1"/>
    <xf numFmtId="166" fontId="17" fillId="0" borderId="0" xfId="1" applyNumberFormat="1" applyFont="1" applyFill="1"/>
    <xf numFmtId="0" fontId="16" fillId="0" borderId="0" xfId="4" applyFont="1" applyFill="1"/>
    <xf numFmtId="0" fontId="17" fillId="0" borderId="0" xfId="4" applyFont="1" applyFill="1"/>
    <xf numFmtId="0" fontId="15" fillId="0" borderId="0" xfId="0" applyFont="1" applyFill="1"/>
    <xf numFmtId="0" fontId="24" fillId="0" borderId="0" xfId="0" applyFont="1" applyFill="1"/>
    <xf numFmtId="0" fontId="14" fillId="0" borderId="0" xfId="0" applyFont="1" applyFill="1"/>
    <xf numFmtId="0" fontId="12" fillId="0" borderId="0" xfId="0" applyFont="1" applyFill="1"/>
    <xf numFmtId="0" fontId="12" fillId="0" borderId="0" xfId="0" applyFont="1" applyFill="1" applyAlignment="1">
      <alignment horizontal="center" vertical="center" wrapText="1"/>
    </xf>
    <xf numFmtId="3" fontId="16" fillId="0" borderId="1" xfId="1" applyNumberFormat="1" applyFont="1" applyFill="1" applyBorder="1" applyAlignment="1">
      <alignment horizontal="center" vertical="center"/>
    </xf>
    <xf numFmtId="37" fontId="17" fillId="0" borderId="1" xfId="1" applyNumberFormat="1" applyFont="1" applyFill="1" applyBorder="1" applyAlignment="1">
      <alignment horizontal="center"/>
    </xf>
    <xf numFmtId="3" fontId="17" fillId="0" borderId="1" xfId="1" applyNumberFormat="1" applyFont="1" applyFill="1" applyBorder="1" applyAlignment="1">
      <alignment horizontal="center" vertical="center"/>
    </xf>
    <xf numFmtId="37" fontId="16" fillId="0" borderId="1" xfId="1" applyNumberFormat="1" applyFont="1" applyFill="1" applyBorder="1" applyAlignment="1">
      <alignment horizontal="center"/>
    </xf>
    <xf numFmtId="37" fontId="17" fillId="0" borderId="1" xfId="1" applyNumberFormat="1" applyFont="1" applyFill="1" applyBorder="1" applyAlignment="1">
      <alignment horizontal="right"/>
    </xf>
    <xf numFmtId="0" fontId="21" fillId="0" borderId="2" xfId="0" applyFont="1" applyFill="1" applyBorder="1" applyAlignment="1">
      <alignment wrapText="1"/>
    </xf>
    <xf numFmtId="37" fontId="23" fillId="0" borderId="1" xfId="1" applyNumberFormat="1" applyFont="1" applyFill="1" applyBorder="1" applyAlignment="1">
      <alignment horizontal="center"/>
    </xf>
    <xf numFmtId="37" fontId="19" fillId="0" borderId="1" xfId="1" applyNumberFormat="1" applyFont="1" applyFill="1" applyBorder="1" applyAlignment="1">
      <alignment horizontal="center"/>
    </xf>
    <xf numFmtId="0" fontId="21" fillId="0" borderId="0" xfId="0" applyFont="1" applyFill="1" applyAlignment="1">
      <alignment horizontal="center" vertical="center" wrapText="1"/>
    </xf>
    <xf numFmtId="0" fontId="21" fillId="0" borderId="0" xfId="0" applyFont="1" applyFill="1"/>
    <xf numFmtId="0" fontId="25" fillId="0" borderId="0" xfId="0" applyFont="1" applyFill="1"/>
    <xf numFmtId="0" fontId="20" fillId="0" borderId="0" xfId="0" applyFont="1" applyFill="1"/>
    <xf numFmtId="0" fontId="16" fillId="0" borderId="0" xfId="0" applyFont="1" applyFill="1"/>
    <xf numFmtId="0" fontId="16" fillId="0" borderId="0" xfId="0" applyFont="1" applyFill="1" applyAlignment="1">
      <alignment horizontal="center" vertical="center" wrapText="1"/>
    </xf>
    <xf numFmtId="0" fontId="17" fillId="0" borderId="0" xfId="0" applyFont="1" applyFill="1" applyAlignment="1">
      <alignment horizontal="center" vertical="center" wrapText="1"/>
    </xf>
    <xf numFmtId="0" fontId="0" fillId="0" borderId="1" xfId="0" applyBorder="1"/>
    <xf numFmtId="14" fontId="0" fillId="0" borderId="1" xfId="0" applyNumberFormat="1" applyBorder="1"/>
    <xf numFmtId="4" fontId="0" fillId="0" borderId="1" xfId="0" applyNumberFormat="1" applyBorder="1"/>
    <xf numFmtId="4" fontId="2" fillId="0" borderId="1" xfId="0" applyNumberFormat="1" applyFont="1" applyBorder="1"/>
    <xf numFmtId="14" fontId="0" fillId="0" borderId="0" xfId="0" applyNumberFormat="1"/>
    <xf numFmtId="4" fontId="0" fillId="0" borderId="0" xfId="0" applyNumberFormat="1"/>
    <xf numFmtId="4" fontId="2" fillId="0" borderId="0" xfId="0" applyNumberFormat="1" applyFont="1" applyBorder="1"/>
    <xf numFmtId="167" fontId="17" fillId="0" borderId="1" xfId="1" applyNumberFormat="1" applyFont="1" applyFill="1" applyBorder="1" applyAlignment="1">
      <alignment vertical="center"/>
    </xf>
    <xf numFmtId="0" fontId="2" fillId="0" borderId="0" xfId="0" applyFont="1"/>
    <xf numFmtId="0" fontId="2" fillId="0" borderId="0" xfId="0" quotePrefix="1" applyFont="1"/>
    <xf numFmtId="168" fontId="2" fillId="0" borderId="0" xfId="2" applyNumberFormat="1" applyFont="1"/>
    <xf numFmtId="43" fontId="0" fillId="0" borderId="0" xfId="1" applyFont="1"/>
    <xf numFmtId="0" fontId="2" fillId="0" borderId="0" xfId="0" applyFont="1" applyBorder="1" applyAlignment="1">
      <alignment horizontal="left"/>
    </xf>
    <xf numFmtId="0" fontId="0" fillId="0" borderId="0" xfId="0" applyBorder="1"/>
    <xf numFmtId="4" fontId="2" fillId="0" borderId="13" xfId="0" applyNumberFormat="1" applyFont="1" applyBorder="1"/>
    <xf numFmtId="0" fontId="0" fillId="0" borderId="13" xfId="0" applyBorder="1"/>
    <xf numFmtId="0" fontId="0" fillId="0" borderId="14" xfId="0" applyBorder="1"/>
    <xf numFmtId="43" fontId="0" fillId="0" borderId="14" xfId="1" applyFont="1" applyBorder="1"/>
    <xf numFmtId="43" fontId="2" fillId="0" borderId="14" xfId="1" applyFont="1" applyBorder="1"/>
    <xf numFmtId="0" fontId="0" fillId="3" borderId="1" xfId="0" applyFill="1" applyBorder="1"/>
    <xf numFmtId="4" fontId="0" fillId="3" borderId="1" xfId="0" applyNumberFormat="1" applyFill="1" applyBorder="1"/>
    <xf numFmtId="0" fontId="0" fillId="3" borderId="0" xfId="0" applyFill="1"/>
    <xf numFmtId="14" fontId="0" fillId="0" borderId="15" xfId="0" applyNumberFormat="1" applyBorder="1"/>
    <xf numFmtId="0" fontId="0" fillId="0" borderId="15" xfId="0" applyBorder="1"/>
    <xf numFmtId="168" fontId="0" fillId="0" borderId="13" xfId="2" applyNumberFormat="1" applyFont="1" applyBorder="1"/>
    <xf numFmtId="4" fontId="0" fillId="0" borderId="15" xfId="0" applyNumberFormat="1" applyBorder="1"/>
    <xf numFmtId="4" fontId="0" fillId="0" borderId="11" xfId="0" applyNumberFormat="1" applyBorder="1"/>
    <xf numFmtId="164" fontId="2" fillId="0" borderId="14" xfId="0" applyNumberFormat="1" applyFont="1" applyBorder="1"/>
    <xf numFmtId="43" fontId="0" fillId="0" borderId="0" xfId="1" applyFont="1" applyBorder="1"/>
    <xf numFmtId="4" fontId="0" fillId="0" borderId="13" xfId="0" applyNumberFormat="1" applyBorder="1"/>
    <xf numFmtId="4" fontId="0" fillId="0" borderId="14" xfId="0" applyNumberFormat="1" applyBorder="1"/>
    <xf numFmtId="14" fontId="2" fillId="0" borderId="12" xfId="0" applyNumberFormat="1" applyFont="1" applyBorder="1" applyAlignment="1"/>
    <xf numFmtId="14" fontId="2" fillId="0" borderId="13" xfId="0" applyNumberFormat="1" applyFont="1" applyBorder="1" applyAlignment="1"/>
    <xf numFmtId="4" fontId="2" fillId="0" borderId="15" xfId="0" applyNumberFormat="1" applyFont="1" applyBorder="1"/>
    <xf numFmtId="0" fontId="0" fillId="0" borderId="9" xfId="0" applyFill="1" applyBorder="1"/>
    <xf numFmtId="0" fontId="0" fillId="3" borderId="15" xfId="0" applyFill="1" applyBorder="1"/>
    <xf numFmtId="4" fontId="0" fillId="3" borderId="15" xfId="0" applyNumberFormat="1" applyFill="1" applyBorder="1"/>
    <xf numFmtId="14" fontId="2" fillId="0" borderId="1" xfId="0" applyNumberFormat="1" applyFont="1" applyBorder="1"/>
    <xf numFmtId="0" fontId="2" fillId="0" borderId="1" xfId="0" applyFont="1" applyBorder="1"/>
    <xf numFmtId="0" fontId="2" fillId="3" borderId="1" xfId="0" applyFont="1" applyFill="1" applyBorder="1"/>
    <xf numFmtId="0" fontId="11" fillId="0" borderId="0" xfId="0" applyFont="1" applyFill="1"/>
    <xf numFmtId="0" fontId="3" fillId="0" borderId="0" xfId="0" applyFont="1" applyFill="1"/>
    <xf numFmtId="37" fontId="0" fillId="0" borderId="0" xfId="0" applyNumberFormat="1" applyFill="1"/>
    <xf numFmtId="0" fontId="16" fillId="0" borderId="0" xfId="0" applyFont="1" applyFill="1" applyAlignment="1">
      <alignment horizontal="center"/>
    </xf>
    <xf numFmtId="37" fontId="21" fillId="0" borderId="1" xfId="1" applyNumberFormat="1" applyFont="1" applyFill="1" applyBorder="1" applyAlignment="1">
      <alignment horizontal="center"/>
    </xf>
    <xf numFmtId="0" fontId="21" fillId="0" borderId="0" xfId="0" applyFont="1" applyFill="1" applyAlignment="1">
      <alignment horizontal="center"/>
    </xf>
    <xf numFmtId="0" fontId="17" fillId="0" borderId="1" xfId="0" quotePrefix="1" applyFont="1" applyFill="1" applyBorder="1" applyAlignment="1">
      <alignment horizontal="left" vertical="center"/>
    </xf>
    <xf numFmtId="3" fontId="16" fillId="0" borderId="0" xfId="0" applyNumberFormat="1" applyFont="1" applyFill="1" applyAlignment="1">
      <alignment horizontal="center"/>
    </xf>
    <xf numFmtId="37" fontId="25" fillId="0" borderId="1" xfId="1" applyNumberFormat="1" applyFont="1" applyFill="1" applyBorder="1" applyAlignment="1">
      <alignment horizontal="center"/>
    </xf>
    <xf numFmtId="3" fontId="17" fillId="0" borderId="0" xfId="0" applyNumberFormat="1" applyFont="1" applyFill="1" applyAlignment="1">
      <alignment horizontal="center"/>
    </xf>
    <xf numFmtId="3" fontId="18" fillId="0" borderId="1" xfId="0" applyNumberFormat="1" applyFont="1" applyFill="1" applyBorder="1" applyAlignment="1">
      <alignment horizontal="right" vertical="center"/>
    </xf>
    <xf numFmtId="167" fontId="16" fillId="0" borderId="1" xfId="1" applyNumberFormat="1" applyFont="1" applyFill="1" applyBorder="1" applyAlignment="1">
      <alignment horizontal="right" vertical="center"/>
    </xf>
    <xf numFmtId="166" fontId="5" fillId="0" borderId="1" xfId="1" applyNumberFormat="1" applyFont="1" applyFill="1" applyBorder="1" applyAlignment="1">
      <alignment horizontal="center" vertical="center"/>
    </xf>
    <xf numFmtId="39" fontId="16" fillId="0" borderId="1" xfId="1" applyNumberFormat="1" applyFont="1" applyFill="1" applyBorder="1" applyAlignment="1">
      <alignment horizontal="center"/>
    </xf>
    <xf numFmtId="166" fontId="21" fillId="0" borderId="0" xfId="1" applyNumberFormat="1" applyFont="1" applyFill="1"/>
    <xf numFmtId="3" fontId="17" fillId="3" borderId="1" xfId="1" applyNumberFormat="1" applyFont="1" applyFill="1" applyBorder="1" applyAlignment="1">
      <alignment horizontal="right" vertical="center"/>
    </xf>
    <xf numFmtId="3" fontId="16" fillId="3" borderId="1" xfId="1" applyNumberFormat="1" applyFont="1" applyFill="1" applyBorder="1" applyAlignment="1">
      <alignment horizontal="right" vertical="center"/>
    </xf>
    <xf numFmtId="0" fontId="0" fillId="0" borderId="0" xfId="0"/>
    <xf numFmtId="37" fontId="17" fillId="3" borderId="1" xfId="1" applyNumberFormat="1" applyFont="1" applyFill="1" applyBorder="1" applyAlignment="1">
      <alignment horizontal="center"/>
    </xf>
    <xf numFmtId="3" fontId="16" fillId="3" borderId="1" xfId="0" applyNumberFormat="1" applyFont="1" applyFill="1" applyBorder="1" applyAlignment="1">
      <alignment horizontal="right" vertical="center"/>
    </xf>
    <xf numFmtId="37" fontId="17" fillId="3" borderId="1" xfId="1" applyNumberFormat="1" applyFont="1" applyFill="1" applyBorder="1" applyAlignment="1">
      <alignment horizontal="right"/>
    </xf>
    <xf numFmtId="37" fontId="16" fillId="3" borderId="1" xfId="1" applyNumberFormat="1" applyFont="1" applyFill="1" applyBorder="1" applyAlignment="1">
      <alignment horizontal="center"/>
    </xf>
    <xf numFmtId="37" fontId="21" fillId="3" borderId="1" xfId="1" applyNumberFormat="1" applyFont="1" applyFill="1" applyBorder="1" applyAlignment="1">
      <alignment horizontal="center"/>
    </xf>
    <xf numFmtId="3" fontId="17" fillId="3" borderId="1" xfId="0" applyNumberFormat="1" applyFont="1" applyFill="1" applyBorder="1" applyAlignment="1">
      <alignment horizontal="right" vertical="center"/>
    </xf>
    <xf numFmtId="0" fontId="21" fillId="3" borderId="0" xfId="0" applyFont="1" applyFill="1"/>
    <xf numFmtId="3" fontId="18" fillId="3" borderId="1" xfId="0" applyNumberFormat="1" applyFont="1" applyFill="1" applyBorder="1" applyAlignment="1">
      <alignment horizontal="right" vertical="center"/>
    </xf>
    <xf numFmtId="167" fontId="17" fillId="3" borderId="1" xfId="1" applyNumberFormat="1" applyFont="1" applyFill="1" applyBorder="1"/>
    <xf numFmtId="167" fontId="19" fillId="3" borderId="1" xfId="1" applyNumberFormat="1" applyFont="1" applyFill="1" applyBorder="1"/>
    <xf numFmtId="3" fontId="17" fillId="3" borderId="1" xfId="0" applyNumberFormat="1" applyFont="1" applyFill="1" applyBorder="1"/>
    <xf numFmtId="167" fontId="20" fillId="3" borderId="1" xfId="1" applyNumberFormat="1" applyFont="1" applyFill="1" applyBorder="1"/>
    <xf numFmtId="167" fontId="21" fillId="3" borderId="0" xfId="1" applyNumberFormat="1" applyFont="1" applyFill="1"/>
    <xf numFmtId="167" fontId="17" fillId="3" borderId="1" xfId="1" applyNumberFormat="1" applyFont="1" applyFill="1" applyBorder="1" applyAlignment="1">
      <alignment vertical="center"/>
    </xf>
    <xf numFmtId="167" fontId="16" fillId="3" borderId="1" xfId="1" applyNumberFormat="1" applyFont="1" applyFill="1" applyBorder="1" applyAlignment="1">
      <alignment horizontal="right" vertical="center"/>
    </xf>
    <xf numFmtId="167" fontId="17" fillId="3" borderId="1" xfId="1" applyNumberFormat="1" applyFont="1" applyFill="1" applyBorder="1" applyAlignment="1">
      <alignment horizontal="right" vertical="center"/>
    </xf>
    <xf numFmtId="167" fontId="23" fillId="3" borderId="1" xfId="1" applyNumberFormat="1" applyFont="1" applyFill="1" applyBorder="1" applyAlignment="1">
      <alignment horizontal="right"/>
    </xf>
    <xf numFmtId="4" fontId="16" fillId="3" borderId="4" xfId="0" applyNumberFormat="1" applyFont="1" applyFill="1" applyBorder="1"/>
    <xf numFmtId="167" fontId="16" fillId="3" borderId="4" xfId="1" applyNumberFormat="1" applyFont="1" applyFill="1" applyBorder="1"/>
    <xf numFmtId="164" fontId="23" fillId="3" borderId="1" xfId="1" applyNumberFormat="1" applyFont="1" applyFill="1" applyBorder="1" applyAlignment="1">
      <alignment horizontal="right"/>
    </xf>
    <xf numFmtId="167" fontId="17" fillId="3" borderId="4" xfId="1" applyNumberFormat="1" applyFont="1" applyFill="1" applyBorder="1" applyAlignment="1">
      <alignment horizontal="right" vertical="center"/>
    </xf>
    <xf numFmtId="3" fontId="16" fillId="3" borderId="4" xfId="0" applyNumberFormat="1" applyFont="1" applyFill="1" applyBorder="1"/>
    <xf numFmtId="164" fontId="0" fillId="0" borderId="0" xfId="0" applyNumberFormat="1"/>
    <xf numFmtId="4" fontId="0" fillId="0" borderId="0" xfId="0" applyNumberFormat="1" applyBorder="1"/>
    <xf numFmtId="0" fontId="16" fillId="2" borderId="1" xfId="0" applyFont="1" applyFill="1" applyBorder="1" applyAlignment="1">
      <alignment horizontal="center" vertical="center" wrapText="1"/>
    </xf>
    <xf numFmtId="3" fontId="17" fillId="2" borderId="1" xfId="1" applyNumberFormat="1" applyFont="1" applyFill="1" applyBorder="1" applyAlignment="1">
      <alignment horizontal="right" vertical="center"/>
    </xf>
    <xf numFmtId="37" fontId="17" fillId="2" borderId="1" xfId="1" applyNumberFormat="1" applyFont="1" applyFill="1" applyBorder="1" applyAlignment="1">
      <alignment horizontal="center"/>
    </xf>
    <xf numFmtId="0" fontId="16" fillId="3" borderId="1" xfId="0" applyFont="1" applyFill="1" applyBorder="1" applyAlignment="1">
      <alignment horizontal="center" vertical="center" wrapText="1"/>
    </xf>
    <xf numFmtId="164" fontId="23" fillId="0" borderId="2" xfId="1" applyNumberFormat="1" applyFont="1" applyFill="1" applyBorder="1" applyAlignment="1">
      <alignment horizontal="left" wrapText="1"/>
    </xf>
    <xf numFmtId="164" fontId="23" fillId="3" borderId="1" xfId="1" applyNumberFormat="1" applyFont="1" applyFill="1" applyBorder="1" applyAlignment="1">
      <alignment horizontal="right" vertical="center"/>
    </xf>
    <xf numFmtId="166" fontId="17" fillId="3" borderId="0" xfId="1" applyNumberFormat="1" applyFont="1" applyFill="1"/>
    <xf numFmtId="3" fontId="7" fillId="0" borderId="1" xfId="0" applyNumberFormat="1" applyFont="1" applyFill="1" applyBorder="1" applyAlignment="1">
      <alignment horizontal="right" vertical="center"/>
    </xf>
    <xf numFmtId="37" fontId="16" fillId="2" borderId="1" xfId="1" applyNumberFormat="1" applyFont="1" applyFill="1" applyBorder="1" applyAlignment="1">
      <alignment horizontal="center"/>
    </xf>
    <xf numFmtId="3" fontId="16" fillId="2" borderId="1" xfId="0" applyNumberFormat="1" applyFont="1" applyFill="1" applyBorder="1" applyAlignment="1">
      <alignment horizontal="right" vertical="center"/>
    </xf>
    <xf numFmtId="3" fontId="16" fillId="2" borderId="1" xfId="1" applyNumberFormat="1" applyFont="1" applyFill="1" applyBorder="1" applyAlignment="1">
      <alignment horizontal="right" vertical="center"/>
    </xf>
    <xf numFmtId="167" fontId="17" fillId="2" borderId="1" xfId="1" applyNumberFormat="1" applyFont="1" applyFill="1" applyBorder="1" applyAlignment="1">
      <alignment horizontal="right" vertical="center"/>
    </xf>
    <xf numFmtId="3" fontId="16" fillId="2" borderId="1" xfId="0" applyNumberFormat="1" applyFont="1" applyFill="1" applyBorder="1" applyAlignment="1">
      <alignment horizontal="center" vertical="center" wrapText="1"/>
    </xf>
    <xf numFmtId="167" fontId="19" fillId="2" borderId="1" xfId="1" applyNumberFormat="1" applyFont="1" applyFill="1" applyBorder="1"/>
    <xf numFmtId="167" fontId="17" fillId="2" borderId="1" xfId="1" applyNumberFormat="1" applyFont="1" applyFill="1" applyBorder="1"/>
    <xf numFmtId="3" fontId="17" fillId="2" borderId="5" xfId="0" applyNumberFormat="1" applyFont="1" applyFill="1" applyBorder="1"/>
    <xf numFmtId="3" fontId="17" fillId="2" borderId="1" xfId="0" applyNumberFormat="1" applyFont="1" applyFill="1" applyBorder="1"/>
    <xf numFmtId="167" fontId="20" fillId="2" borderId="5" xfId="1" applyNumberFormat="1" applyFont="1" applyFill="1" applyBorder="1"/>
    <xf numFmtId="167" fontId="20" fillId="2" borderId="1" xfId="1" applyNumberFormat="1" applyFont="1" applyFill="1" applyBorder="1"/>
    <xf numFmtId="167" fontId="17" fillId="2" borderId="1" xfId="1" applyNumberFormat="1" applyFont="1" applyFill="1" applyBorder="1" applyAlignment="1">
      <alignment vertical="center"/>
    </xf>
    <xf numFmtId="167" fontId="16" fillId="2" borderId="1" xfId="1" applyNumberFormat="1" applyFont="1" applyFill="1" applyBorder="1" applyAlignment="1">
      <alignment horizontal="right" vertical="center"/>
    </xf>
    <xf numFmtId="3" fontId="26" fillId="2" borderId="1" xfId="0" applyNumberFormat="1" applyFont="1" applyFill="1" applyBorder="1"/>
    <xf numFmtId="3" fontId="16" fillId="4" borderId="1" xfId="1" applyNumberFormat="1" applyFont="1" applyFill="1" applyBorder="1" applyAlignment="1">
      <alignment horizontal="right" vertical="center"/>
    </xf>
    <xf numFmtId="37" fontId="21" fillId="2" borderId="1" xfId="1" applyNumberFormat="1" applyFont="1" applyFill="1" applyBorder="1" applyAlignment="1">
      <alignment horizontal="center"/>
    </xf>
    <xf numFmtId="3" fontId="16" fillId="3" borderId="1" xfId="1" applyNumberFormat="1" applyFont="1" applyFill="1" applyBorder="1" applyAlignment="1">
      <alignment horizontal="center" vertical="center"/>
    </xf>
    <xf numFmtId="3" fontId="17" fillId="3" borderId="1" xfId="1" applyNumberFormat="1" applyFont="1" applyFill="1" applyBorder="1" applyAlignment="1">
      <alignment horizontal="center" vertical="center"/>
    </xf>
    <xf numFmtId="37" fontId="17" fillId="2" borderId="1" xfId="1" applyNumberFormat="1" applyFont="1" applyFill="1" applyBorder="1" applyAlignment="1">
      <alignment horizontal="right"/>
    </xf>
    <xf numFmtId="3" fontId="17" fillId="2" borderId="1" xfId="0" applyNumberFormat="1" applyFont="1" applyFill="1" applyBorder="1" applyAlignment="1">
      <alignment horizontal="right" vertical="center"/>
    </xf>
    <xf numFmtId="3" fontId="16" fillId="5" borderId="1" xfId="0" applyNumberFormat="1" applyFont="1" applyFill="1" applyBorder="1" applyAlignment="1">
      <alignment horizontal="right" vertical="center"/>
    </xf>
    <xf numFmtId="41" fontId="0" fillId="0" borderId="0" xfId="7" applyFont="1"/>
    <xf numFmtId="0" fontId="4" fillId="6" borderId="0" xfId="0" applyFont="1" applyFill="1"/>
    <xf numFmtId="0" fontId="16" fillId="6" borderId="1" xfId="0" applyFont="1" applyFill="1" applyBorder="1" applyAlignment="1">
      <alignment horizontal="center" vertical="center" wrapText="1"/>
    </xf>
    <xf numFmtId="3" fontId="16" fillId="6" borderId="1" xfId="1" applyNumberFormat="1" applyFont="1" applyFill="1" applyBorder="1" applyAlignment="1">
      <alignment horizontal="right" vertical="center"/>
    </xf>
    <xf numFmtId="3" fontId="17" fillId="6" borderId="1" xfId="1" applyNumberFormat="1" applyFont="1" applyFill="1" applyBorder="1" applyAlignment="1">
      <alignment horizontal="right" vertical="center"/>
    </xf>
    <xf numFmtId="167" fontId="17" fillId="6" borderId="1" xfId="1" applyNumberFormat="1" applyFont="1" applyFill="1" applyBorder="1" applyAlignment="1">
      <alignment horizontal="right" vertical="center"/>
    </xf>
    <xf numFmtId="3" fontId="16" fillId="6" borderId="1" xfId="0" applyNumberFormat="1" applyFont="1" applyFill="1" applyBorder="1" applyAlignment="1">
      <alignment horizontal="center" vertical="center" wrapText="1"/>
    </xf>
    <xf numFmtId="3" fontId="16" fillId="6" borderId="1" xfId="0" applyNumberFormat="1" applyFont="1" applyFill="1" applyBorder="1" applyAlignment="1">
      <alignment horizontal="right" vertical="center"/>
    </xf>
    <xf numFmtId="167" fontId="19" fillId="6" borderId="1" xfId="1" applyNumberFormat="1" applyFont="1" applyFill="1" applyBorder="1"/>
    <xf numFmtId="167" fontId="17" fillId="6" borderId="1" xfId="1" applyNumberFormat="1" applyFont="1" applyFill="1" applyBorder="1"/>
    <xf numFmtId="3" fontId="17" fillId="6" borderId="1" xfId="0" applyNumberFormat="1" applyFont="1" applyFill="1" applyBorder="1"/>
    <xf numFmtId="167" fontId="20" fillId="6" borderId="1" xfId="1" applyNumberFormat="1" applyFont="1" applyFill="1" applyBorder="1"/>
    <xf numFmtId="167" fontId="17" fillId="6" borderId="1" xfId="1" applyNumberFormat="1" applyFont="1" applyFill="1" applyBorder="1" applyAlignment="1">
      <alignment vertical="center"/>
    </xf>
    <xf numFmtId="167" fontId="16" fillId="6" borderId="1" xfId="1" applyNumberFormat="1" applyFont="1" applyFill="1" applyBorder="1" applyAlignment="1">
      <alignment horizontal="right" vertical="center"/>
    </xf>
    <xf numFmtId="167" fontId="23" fillId="6" borderId="1" xfId="1" applyNumberFormat="1" applyFont="1" applyFill="1" applyBorder="1" applyAlignment="1">
      <alignment horizontal="right"/>
    </xf>
    <xf numFmtId="167" fontId="16" fillId="6" borderId="4" xfId="1" applyNumberFormat="1" applyFont="1" applyFill="1" applyBorder="1"/>
    <xf numFmtId="4" fontId="16" fillId="6" borderId="4" xfId="0" applyNumberFormat="1" applyFont="1" applyFill="1" applyBorder="1"/>
    <xf numFmtId="164" fontId="23" fillId="6" borderId="1" xfId="1" applyNumberFormat="1" applyFont="1" applyFill="1" applyBorder="1" applyAlignment="1">
      <alignment horizontal="right" vertical="center"/>
    </xf>
    <xf numFmtId="164" fontId="23" fillId="6" borderId="1" xfId="1" applyNumberFormat="1" applyFont="1" applyFill="1" applyBorder="1" applyAlignment="1">
      <alignment horizontal="right"/>
    </xf>
    <xf numFmtId="167" fontId="17" fillId="6" borderId="4" xfId="1" applyNumberFormat="1" applyFont="1" applyFill="1" applyBorder="1" applyAlignment="1">
      <alignment horizontal="right" vertical="center"/>
    </xf>
    <xf numFmtId="166" fontId="17" fillId="6" borderId="0" xfId="1" applyNumberFormat="1" applyFont="1" applyFill="1"/>
    <xf numFmtId="0" fontId="17" fillId="6" borderId="0" xfId="0" applyFont="1" applyFill="1"/>
    <xf numFmtId="0" fontId="21" fillId="2" borderId="0" xfId="0" applyFont="1" applyFill="1"/>
    <xf numFmtId="167" fontId="23" fillId="2" borderId="1" xfId="1" applyNumberFormat="1" applyFont="1" applyFill="1" applyBorder="1" applyAlignment="1">
      <alignment horizontal="right"/>
    </xf>
    <xf numFmtId="167" fontId="16" fillId="2" borderId="4" xfId="1" applyNumberFormat="1" applyFont="1" applyFill="1" applyBorder="1"/>
    <xf numFmtId="4" fontId="16" fillId="2" borderId="4" xfId="0" applyNumberFormat="1" applyFont="1" applyFill="1" applyBorder="1"/>
    <xf numFmtId="164" fontId="23" fillId="2" borderId="1" xfId="1" applyNumberFormat="1" applyFont="1" applyFill="1" applyBorder="1" applyAlignment="1">
      <alignment horizontal="right" vertical="center"/>
    </xf>
    <xf numFmtId="164" fontId="23" fillId="2" borderId="1" xfId="1" applyNumberFormat="1" applyFont="1" applyFill="1" applyBorder="1" applyAlignment="1">
      <alignment horizontal="right"/>
    </xf>
    <xf numFmtId="167" fontId="17" fillId="2" borderId="4" xfId="1" applyNumberFormat="1" applyFont="1" applyFill="1" applyBorder="1" applyAlignment="1">
      <alignment horizontal="right" vertical="center"/>
    </xf>
    <xf numFmtId="0" fontId="0" fillId="2" borderId="0" xfId="0" applyFill="1"/>
    <xf numFmtId="3" fontId="17" fillId="4" borderId="1" xfId="1" applyNumberFormat="1" applyFont="1" applyFill="1" applyBorder="1" applyAlignment="1">
      <alignment horizontal="right" vertical="center"/>
    </xf>
    <xf numFmtId="0" fontId="2" fillId="0" borderId="12" xfId="0" applyFont="1" applyBorder="1" applyAlignment="1">
      <alignment horizontal="left"/>
    </xf>
    <xf numFmtId="0" fontId="2" fillId="0" borderId="13" xfId="0" applyFont="1" applyBorder="1" applyAlignment="1">
      <alignment horizontal="left"/>
    </xf>
    <xf numFmtId="0" fontId="2" fillId="0" borderId="0" xfId="0" applyFont="1" applyAlignment="1">
      <alignment horizontal="left"/>
    </xf>
    <xf numFmtId="0" fontId="2" fillId="0" borderId="1" xfId="0" applyFont="1" applyBorder="1" applyAlignment="1">
      <alignment horizontal="left"/>
    </xf>
    <xf numFmtId="0" fontId="2" fillId="0" borderId="14" xfId="0" applyFont="1" applyBorder="1" applyAlignment="1">
      <alignment horizontal="left"/>
    </xf>
    <xf numFmtId="14" fontId="2" fillId="0" borderId="12" xfId="0" applyNumberFormat="1" applyFont="1" applyBorder="1" applyAlignment="1">
      <alignment horizontal="left"/>
    </xf>
    <xf numFmtId="14" fontId="2" fillId="0" borderId="13" xfId="0" applyNumberFormat="1" applyFont="1" applyBorder="1" applyAlignment="1">
      <alignment horizontal="left"/>
    </xf>
    <xf numFmtId="0" fontId="2" fillId="0" borderId="6"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6"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14" fontId="2" fillId="0" borderId="16" xfId="0" applyNumberFormat="1" applyFont="1" applyBorder="1" applyAlignment="1">
      <alignment horizontal="left"/>
    </xf>
    <xf numFmtId="14" fontId="2" fillId="0" borderId="17" xfId="0" applyNumberFormat="1" applyFont="1" applyBorder="1" applyAlignment="1">
      <alignment horizontal="left"/>
    </xf>
    <xf numFmtId="14" fontId="2" fillId="0" borderId="18" xfId="0" applyNumberFormat="1" applyFont="1" applyBorder="1" applyAlignment="1">
      <alignment horizontal="left"/>
    </xf>
    <xf numFmtId="0" fontId="2" fillId="0" borderId="1" xfId="0" applyFont="1" applyBorder="1"/>
    <xf numFmtId="0" fontId="0" fillId="0" borderId="8" xfId="0" applyBorder="1" applyAlignment="1">
      <alignment horizontal="center"/>
    </xf>
  </cellXfs>
  <cellStyles count="8">
    <cellStyle name="Millares" xfId="1" builtinId="3"/>
    <cellStyle name="Millares [0]" xfId="7" builtinId="6"/>
    <cellStyle name="Millares 2" xfId="5"/>
    <cellStyle name="Moneda" xfId="2" builtinId="4"/>
    <cellStyle name="Moneda [0] 3" xfId="6"/>
    <cellStyle name="Normal" xfId="0" builtinId="0"/>
    <cellStyle name="Normal_CULT1200" xfId="4"/>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a:defRPr sz="1000" b="0" i="0" u="none" strike="noStrike" baseline="0">
                <a:solidFill>
                  <a:srgbClr val="000000"/>
                </a:solidFill>
                <a:latin typeface="Calibri"/>
                <a:ea typeface="Calibri"/>
                <a:cs typeface="Calibri"/>
              </a:defRPr>
            </a:pPr>
            <a:r>
              <a:rPr lang="es-CO" sz="1800" b="1" i="0" u="none" strike="noStrike" baseline="0">
                <a:solidFill>
                  <a:srgbClr val="000000"/>
                </a:solidFill>
                <a:latin typeface="Calibri"/>
                <a:cs typeface="Calibri"/>
              </a:rPr>
              <a:t>PAC INGRESOS</a:t>
            </a:r>
          </a:p>
          <a:p>
            <a:pPr>
              <a:defRPr sz="1000" b="0" i="0" u="none" strike="noStrike" baseline="0">
                <a:solidFill>
                  <a:srgbClr val="000000"/>
                </a:solidFill>
                <a:latin typeface="Calibri"/>
                <a:ea typeface="Calibri"/>
                <a:cs typeface="Calibri"/>
              </a:defRPr>
            </a:pPr>
            <a:r>
              <a:rPr lang="es-CO" sz="1800" b="1" i="0" u="none" strike="noStrike" baseline="0">
                <a:solidFill>
                  <a:srgbClr val="000000"/>
                </a:solidFill>
                <a:latin typeface="Calibri"/>
                <a:cs typeface="Calibri"/>
              </a:rPr>
              <a:t>PROGRAMADO Y EJECUTADO 2020</a:t>
            </a:r>
          </a:p>
        </c:rich>
      </c:tx>
      <c:overlay val="0"/>
    </c:title>
    <c:autoTitleDeleted val="0"/>
    <c:view3D>
      <c:rotX val="15"/>
      <c:rotY val="20"/>
      <c:depthPercent val="100"/>
      <c:rAngAx val="1"/>
    </c:view3D>
    <c:floor>
      <c:thickness val="0"/>
    </c:floor>
    <c:sideWall>
      <c:thickness val="0"/>
    </c:sideWall>
    <c:backWall>
      <c:thickness val="0"/>
    </c:backWall>
    <c:plotArea>
      <c:layout/>
      <c:bar3DChart>
        <c:barDir val="col"/>
        <c:grouping val="clustered"/>
        <c:varyColors val="0"/>
        <c:ser>
          <c:idx val="0"/>
          <c:order val="0"/>
          <c:tx>
            <c:strRef>
              <c:f>[1]GRAFICAS!$B$6</c:f>
              <c:strCache>
                <c:ptCount val="1"/>
                <c:pt idx="0">
                  <c:v>Ingresos Ctes</c:v>
                </c:pt>
              </c:strCache>
            </c:strRef>
          </c:tx>
          <c:invertIfNegative val="0"/>
          <c:dLbls>
            <c:dLbl>
              <c:idx val="1"/>
              <c:layout>
                <c:manualLayout>
                  <c:x val="1.3157894736842111E-2"/>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027B-4279-98DA-CCC511B278C9}"/>
                </c:ext>
              </c:extLst>
            </c:dLbl>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[1]GRAFICAS!$C$5:$H$5</c:f>
              <c:strCache>
                <c:ptCount val="6"/>
                <c:pt idx="0">
                  <c:v>Aprop Def</c:v>
                </c:pt>
                <c:pt idx="1">
                  <c:v>Prog </c:v>
                </c:pt>
                <c:pt idx="2">
                  <c:v>Ejec </c:v>
                </c:pt>
                <c:pt idx="4">
                  <c:v>% Prog</c:v>
                </c:pt>
                <c:pt idx="5">
                  <c:v>% Ejec</c:v>
                </c:pt>
              </c:strCache>
            </c:strRef>
          </c:cat>
          <c:val>
            <c:numRef>
              <c:f>[1]GRAFICAS!$C$6:$H$6</c:f>
              <c:numCache>
                <c:formatCode>General</c:formatCode>
                <c:ptCount val="6"/>
                <c:pt idx="0">
                  <c:v>7154681523</c:v>
                </c:pt>
                <c:pt idx="1">
                  <c:v>1811321263</c:v>
                </c:pt>
                <c:pt idx="2">
                  <c:v>1811321263</c:v>
                </c:pt>
                <c:pt idx="4">
                  <c:v>0.25316588267097351</c:v>
                </c:pt>
                <c:pt idx="5">
                  <c:v>0.25316588267097351</c:v>
                </c:pt>
              </c:numCache>
            </c:numRef>
          </c:val>
          <c:extLst xmlns:c16r2="http://schemas.microsoft.com/office/drawing/2015/06/chart">
            <c:ext xmlns:c16="http://schemas.microsoft.com/office/drawing/2014/chart" uri="{C3380CC4-5D6E-409C-BE32-E72D297353CC}">
              <c16:uniqueId val="{00000001-027B-4279-98DA-CCC511B278C9}"/>
            </c:ext>
          </c:extLst>
        </c:ser>
        <c:ser>
          <c:idx val="1"/>
          <c:order val="1"/>
          <c:tx>
            <c:strRef>
              <c:f>[1]GRAFICAS!$B$7</c:f>
              <c:strCache>
                <c:ptCount val="1"/>
                <c:pt idx="0">
                  <c:v>Ingresos Capital</c:v>
                </c:pt>
              </c:strCache>
            </c:strRef>
          </c:tx>
          <c:invertIfNegative val="0"/>
          <c:dLbls>
            <c:dLbl>
              <c:idx val="1"/>
              <c:layout>
                <c:manualLayout>
                  <c:x val="2.1929824561403512E-3"/>
                  <c:y val="-3.5242290748898786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027B-4279-98DA-CCC511B278C9}"/>
                </c:ext>
              </c:extLst>
            </c:dLbl>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[1]GRAFICAS!$C$5:$H$5</c:f>
              <c:strCache>
                <c:ptCount val="6"/>
                <c:pt idx="0">
                  <c:v>Aprop Def</c:v>
                </c:pt>
                <c:pt idx="1">
                  <c:v>Prog </c:v>
                </c:pt>
                <c:pt idx="2">
                  <c:v>Ejec </c:v>
                </c:pt>
                <c:pt idx="4">
                  <c:v>% Prog</c:v>
                </c:pt>
                <c:pt idx="5">
                  <c:v>% Ejec</c:v>
                </c:pt>
              </c:strCache>
            </c:strRef>
          </c:cat>
          <c:val>
            <c:numRef>
              <c:f>[1]GRAFICAS!$C$7:$H$7</c:f>
              <c:numCache>
                <c:formatCode>General</c:formatCode>
                <c:ptCount val="6"/>
                <c:pt idx="0">
                  <c:v>602000000</c:v>
                </c:pt>
                <c:pt idx="1">
                  <c:v>600000000</c:v>
                </c:pt>
                <c:pt idx="2">
                  <c:v>600000000</c:v>
                </c:pt>
                <c:pt idx="4">
                  <c:v>0</c:v>
                </c:pt>
                <c:pt idx="5">
                  <c:v>0</c:v>
                </c:pt>
              </c:numCache>
            </c:numRef>
          </c:val>
          <c:extLst xmlns:c16r2="http://schemas.microsoft.com/office/drawing/2015/06/chart">
            <c:ext xmlns:c16="http://schemas.microsoft.com/office/drawing/2014/chart" uri="{C3380CC4-5D6E-409C-BE32-E72D297353CC}">
              <c16:uniqueId val="{00000003-027B-4279-98DA-CCC511B278C9}"/>
            </c:ext>
          </c:extLst>
        </c:ser>
        <c:dLbls>
          <c:showLegendKey val="0"/>
          <c:showVal val="0"/>
          <c:showCatName val="0"/>
          <c:showSerName val="0"/>
          <c:showPercent val="0"/>
          <c:showBubbleSize val="0"/>
        </c:dLbls>
        <c:gapWidth val="150"/>
        <c:shape val="cylinder"/>
        <c:axId val="232121344"/>
        <c:axId val="216671360"/>
        <c:axId val="0"/>
      </c:bar3DChart>
      <c:catAx>
        <c:axId val="232121344"/>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216671360"/>
        <c:crosses val="autoZero"/>
        <c:auto val="1"/>
        <c:lblAlgn val="ctr"/>
        <c:lblOffset val="100"/>
        <c:noMultiLvlLbl val="0"/>
      </c:catAx>
      <c:valAx>
        <c:axId val="216671360"/>
        <c:scaling>
          <c:orientation val="minMax"/>
        </c:scaling>
        <c:delete val="1"/>
        <c:axPos val="l"/>
        <c:numFmt formatCode="General" sourceLinked="1"/>
        <c:majorTickMark val="out"/>
        <c:minorTickMark val="none"/>
        <c:tickLblPos val="none"/>
        <c:crossAx val="232121344"/>
        <c:crosses val="autoZero"/>
        <c:crossBetween val="between"/>
      </c:valAx>
      <c:spPr>
        <a:noFill/>
        <a:ln w="25400">
          <a:noFill/>
        </a:ln>
      </c:spPr>
    </c:plotArea>
    <c:legend>
      <c:legendPos val="t"/>
      <c:overlay val="0"/>
      <c:txPr>
        <a:bodyPr/>
        <a:lstStyle/>
        <a:p>
          <a:pPr>
            <a:defRPr sz="775" b="0" i="0" u="none" strike="noStrike" baseline="0">
              <a:solidFill>
                <a:srgbClr val="000000"/>
              </a:solidFill>
              <a:latin typeface="Calibri"/>
              <a:ea typeface="Calibri"/>
              <a:cs typeface="Calibri"/>
            </a:defRPr>
          </a:pPr>
          <a:endParaRPr lang="es-C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1" l="0.70000000000000062" r="0.70000000000000062" t="0.75000000000000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es-CO" sz="1800" b="1" i="0" u="none" strike="noStrike" baseline="0">
                <a:solidFill>
                  <a:srgbClr val="000000"/>
                </a:solidFill>
                <a:latin typeface="Calibri"/>
                <a:cs typeface="Calibri"/>
              </a:rPr>
              <a:t>PAC GASTOS</a:t>
            </a:r>
          </a:p>
          <a:p>
            <a:pPr>
              <a:defRPr sz="1000" b="0" i="0" u="none" strike="noStrike" baseline="0">
                <a:solidFill>
                  <a:srgbClr val="000000"/>
                </a:solidFill>
                <a:latin typeface="Calibri"/>
                <a:ea typeface="Calibri"/>
                <a:cs typeface="Calibri"/>
              </a:defRPr>
            </a:pPr>
            <a:r>
              <a:rPr lang="es-CO" sz="1800" b="1" i="0" u="none" strike="noStrike" baseline="0">
                <a:solidFill>
                  <a:srgbClr val="000000"/>
                </a:solidFill>
                <a:latin typeface="Calibri"/>
                <a:cs typeface="Calibri"/>
              </a:rPr>
              <a:t>PROGRAMADO Y EJECUTADO 2020</a:t>
            </a:r>
          </a:p>
        </c:rich>
      </c:tx>
      <c:overlay val="0"/>
    </c:title>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2.5596276905177431E-2"/>
          <c:y val="0.43961504811898511"/>
          <c:w val="0.95811518324607325"/>
          <c:h val="0.43528306152742197"/>
        </c:manualLayout>
      </c:layout>
      <c:bar3DChart>
        <c:barDir val="col"/>
        <c:grouping val="clustered"/>
        <c:varyColors val="0"/>
        <c:ser>
          <c:idx val="0"/>
          <c:order val="0"/>
          <c:tx>
            <c:strRef>
              <c:f>[1]GRAFICAS!$B$28</c:f>
              <c:strCache>
                <c:ptCount val="1"/>
                <c:pt idx="0">
                  <c:v>Funcionamiento</c:v>
                </c:pt>
              </c:strCache>
            </c:strRef>
          </c:tx>
          <c:invertIfNegative val="0"/>
          <c:dLbls>
            <c:dLbl>
              <c:idx val="3"/>
              <c:layout>
                <c:manualLayout>
                  <c:x val="-1.5228426395939168E-2"/>
                  <c:y val="-1.1235955056179912E-2"/>
                </c:manualLayout>
              </c:layou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D322-4784-8425-EEE37F12B6D9}"/>
                </c:ext>
              </c:extLst>
            </c:dLbl>
            <c:dLbl>
              <c:idx val="6"/>
              <c:layout>
                <c:manualLayout>
                  <c:x val="-6.2992125984252063E-3"/>
                  <c:y val="-9.1551168776773917E-17"/>
                </c:manualLayout>
              </c:layou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D322-4784-8425-EEE37F12B6D9}"/>
                </c:ext>
              </c:extLst>
            </c:dLbl>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[1]GRAFICAS!$C$27:$I$27</c:f>
              <c:strCache>
                <c:ptCount val="7"/>
                <c:pt idx="0">
                  <c:v>Aprop Def</c:v>
                </c:pt>
                <c:pt idx="1">
                  <c:v>Prog </c:v>
                </c:pt>
                <c:pt idx="2">
                  <c:v>Ejec </c:v>
                </c:pt>
                <c:pt idx="3">
                  <c:v>Pagos</c:v>
                </c:pt>
                <c:pt idx="4">
                  <c:v>% Prog</c:v>
                </c:pt>
                <c:pt idx="5">
                  <c:v>% Ejec</c:v>
                </c:pt>
                <c:pt idx="6">
                  <c:v>% Pagos</c:v>
                </c:pt>
              </c:strCache>
            </c:strRef>
          </c:cat>
          <c:val>
            <c:numRef>
              <c:f>[1]GRAFICAS!$C$28:$I$28</c:f>
              <c:numCache>
                <c:formatCode>General</c:formatCode>
                <c:ptCount val="7"/>
                <c:pt idx="0">
                  <c:v>3156681523</c:v>
                </c:pt>
                <c:pt idx="1">
                  <c:v>4514132522.3999996</c:v>
                </c:pt>
                <c:pt idx="2">
                  <c:v>244516579</c:v>
                </c:pt>
                <c:pt idx="3">
                  <c:v>0</c:v>
                </c:pt>
                <c:pt idx="4">
                  <c:v>1.4300246919144144</c:v>
                </c:pt>
                <c:pt idx="5">
                  <c:v>7.746000894243521E-2</c:v>
                </c:pt>
                <c:pt idx="6">
                  <c:v>0</c:v>
                </c:pt>
              </c:numCache>
            </c:numRef>
          </c:val>
          <c:extLst xmlns:c16r2="http://schemas.microsoft.com/office/drawing/2015/06/chart">
            <c:ext xmlns:c16="http://schemas.microsoft.com/office/drawing/2014/chart" uri="{C3380CC4-5D6E-409C-BE32-E72D297353CC}">
              <c16:uniqueId val="{00000002-D322-4784-8425-EEE37F12B6D9}"/>
            </c:ext>
          </c:extLst>
        </c:ser>
        <c:ser>
          <c:idx val="1"/>
          <c:order val="1"/>
          <c:tx>
            <c:strRef>
              <c:f>[1]GRAFICAS!$B$29</c:f>
              <c:strCache>
                <c:ptCount val="1"/>
                <c:pt idx="0">
                  <c:v>Inversion</c:v>
                </c:pt>
              </c:strCache>
            </c:strRef>
          </c:tx>
          <c:invertIfNegative val="0"/>
          <c:dLbls>
            <c:dLbl>
              <c:idx val="4"/>
              <c:layout>
                <c:manualLayout>
                  <c:x val="6.2992125984252063E-3"/>
                  <c:y val="-4.9937578027465714E-2"/>
                </c:manualLayout>
              </c:layou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D322-4784-8425-EEE37F12B6D9}"/>
                </c:ext>
              </c:extLst>
            </c:dLbl>
            <c:dLbl>
              <c:idx val="5"/>
              <c:layout>
                <c:manualLayout>
                  <c:x val="1.2598425196850407E-2"/>
                  <c:y val="-4.49438202247191E-2"/>
                </c:manualLayout>
              </c:layou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D322-4784-8425-EEE37F12B6D9}"/>
                </c:ext>
              </c:extLst>
            </c:dLbl>
            <c:dLbl>
              <c:idx val="6"/>
              <c:layout>
                <c:manualLayout>
                  <c:x val="4.1994750656166504E-3"/>
                  <c:y val="-4.49438202247191E-2"/>
                </c:manualLayout>
              </c:layou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D322-4784-8425-EEE37F12B6D9}"/>
                </c:ext>
              </c:extLst>
            </c:dLbl>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[1]GRAFICAS!$C$27:$I$27</c:f>
              <c:strCache>
                <c:ptCount val="7"/>
                <c:pt idx="0">
                  <c:v>Aprop Def</c:v>
                </c:pt>
                <c:pt idx="1">
                  <c:v>Prog </c:v>
                </c:pt>
                <c:pt idx="2">
                  <c:v>Ejec </c:v>
                </c:pt>
                <c:pt idx="3">
                  <c:v>Pagos</c:v>
                </c:pt>
                <c:pt idx="4">
                  <c:v>% Prog</c:v>
                </c:pt>
                <c:pt idx="5">
                  <c:v>% Ejec</c:v>
                </c:pt>
                <c:pt idx="6">
                  <c:v>% Pagos</c:v>
                </c:pt>
              </c:strCache>
            </c:strRef>
          </c:cat>
          <c:val>
            <c:numRef>
              <c:f>[1]GRAFICAS!$C$29:$I$29</c:f>
              <c:numCache>
                <c:formatCode>General</c:formatCode>
                <c:ptCount val="7"/>
                <c:pt idx="0">
                  <c:v>4000000000</c:v>
                </c:pt>
                <c:pt idx="1">
                  <c:v>5866646845</c:v>
                </c:pt>
                <c:pt idx="2">
                  <c:v>0</c:v>
                </c:pt>
                <c:pt idx="3">
                  <c:v>0</c:v>
                </c:pt>
                <c:pt idx="4">
                  <c:v>1.46666171125</c:v>
                </c:pt>
                <c:pt idx="5">
                  <c:v>0</c:v>
                </c:pt>
                <c:pt idx="6">
                  <c:v>0</c:v>
                </c:pt>
              </c:numCache>
            </c:numRef>
          </c:val>
          <c:extLst xmlns:c16r2="http://schemas.microsoft.com/office/drawing/2015/06/chart">
            <c:ext xmlns:c16="http://schemas.microsoft.com/office/drawing/2014/chart" uri="{C3380CC4-5D6E-409C-BE32-E72D297353CC}">
              <c16:uniqueId val="{00000006-D322-4784-8425-EEE37F12B6D9}"/>
            </c:ext>
          </c:extLst>
        </c:ser>
        <c:ser>
          <c:idx val="2"/>
          <c:order val="2"/>
          <c:tx>
            <c:strRef>
              <c:f>[1]GRAFICAS!$B$30</c:f>
              <c:strCache>
                <c:ptCount val="1"/>
                <c:pt idx="0">
                  <c:v>Total</c:v>
                </c:pt>
              </c:strCache>
            </c:strRef>
          </c:tx>
          <c:invertIfNegative val="0"/>
          <c:dLbls>
            <c:dLbl>
              <c:idx val="1"/>
              <c:layout>
                <c:manualLayout>
                  <c:x val="7.9365079365079413E-3"/>
                  <c:y val="-4.4943820224719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D322-4784-8425-EEE37F12B6D9}"/>
                </c:ext>
              </c:extLst>
            </c:dLbl>
            <c:dLbl>
              <c:idx val="4"/>
              <c:layout>
                <c:manualLayout>
                  <c:x val="1.8897637795275517E-2"/>
                  <c:y val="9.1551168776773917E-17"/>
                </c:manualLayout>
              </c:layou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D322-4784-8425-EEE37F12B6D9}"/>
                </c:ext>
              </c:extLst>
            </c:dLbl>
            <c:dLbl>
              <c:idx val="5"/>
              <c:layout>
                <c:manualLayout>
                  <c:x val="1.6797900262467084E-2"/>
                  <c:y val="0"/>
                </c:manualLayout>
              </c:layou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D322-4784-8425-EEE37F12B6D9}"/>
                </c:ext>
              </c:extLst>
            </c:dLbl>
            <c:dLbl>
              <c:idx val="6"/>
              <c:layout>
                <c:manualLayout>
                  <c:x val="2.51968503937006E-2"/>
                  <c:y val="-9.1551168776773917E-17"/>
                </c:manualLayout>
              </c:layou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D322-4784-8425-EEE37F12B6D9}"/>
                </c:ext>
              </c:extLst>
            </c:dLbl>
            <c:spPr>
              <a:noFill/>
              <a:ln w="25400">
                <a:noFill/>
              </a:ln>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[1]GRAFICAS!$C$27:$I$27</c:f>
              <c:strCache>
                <c:ptCount val="7"/>
                <c:pt idx="0">
                  <c:v>Aprop Def</c:v>
                </c:pt>
                <c:pt idx="1">
                  <c:v>Prog </c:v>
                </c:pt>
                <c:pt idx="2">
                  <c:v>Ejec </c:v>
                </c:pt>
                <c:pt idx="3">
                  <c:v>Pagos</c:v>
                </c:pt>
                <c:pt idx="4">
                  <c:v>% Prog</c:v>
                </c:pt>
                <c:pt idx="5">
                  <c:v>% Ejec</c:v>
                </c:pt>
                <c:pt idx="6">
                  <c:v>% Pagos</c:v>
                </c:pt>
              </c:strCache>
            </c:strRef>
          </c:cat>
          <c:val>
            <c:numRef>
              <c:f>[1]GRAFICAS!$C$30:$I$30</c:f>
              <c:numCache>
                <c:formatCode>General</c:formatCode>
                <c:ptCount val="7"/>
                <c:pt idx="0">
                  <c:v>7156681523</c:v>
                </c:pt>
                <c:pt idx="1">
                  <c:v>10380779367.4</c:v>
                </c:pt>
                <c:pt idx="2">
                  <c:v>244516579</c:v>
                </c:pt>
                <c:pt idx="3">
                  <c:v>0</c:v>
                </c:pt>
                <c:pt idx="4">
                  <c:v>1.4505017910938831</c:v>
                </c:pt>
                <c:pt idx="5">
                  <c:v>3.4166195353835083E-2</c:v>
                </c:pt>
                <c:pt idx="6">
                  <c:v>0</c:v>
                </c:pt>
              </c:numCache>
            </c:numRef>
          </c:val>
          <c:extLst xmlns:c16r2="http://schemas.microsoft.com/office/drawing/2015/06/chart">
            <c:ext xmlns:c16="http://schemas.microsoft.com/office/drawing/2014/chart" uri="{C3380CC4-5D6E-409C-BE32-E72D297353CC}">
              <c16:uniqueId val="{0000000B-D322-4784-8425-EEE37F12B6D9}"/>
            </c:ext>
          </c:extLst>
        </c:ser>
        <c:dLbls>
          <c:showLegendKey val="0"/>
          <c:showVal val="0"/>
          <c:showCatName val="0"/>
          <c:showSerName val="0"/>
          <c:showPercent val="0"/>
          <c:showBubbleSize val="0"/>
        </c:dLbls>
        <c:gapWidth val="150"/>
        <c:shape val="box"/>
        <c:axId val="154312704"/>
        <c:axId val="216673664"/>
        <c:axId val="0"/>
      </c:bar3DChart>
      <c:catAx>
        <c:axId val="154312704"/>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216673664"/>
        <c:crosses val="autoZero"/>
        <c:auto val="1"/>
        <c:lblAlgn val="ctr"/>
        <c:lblOffset val="100"/>
        <c:noMultiLvlLbl val="0"/>
      </c:catAx>
      <c:valAx>
        <c:axId val="216673664"/>
        <c:scaling>
          <c:orientation val="minMax"/>
        </c:scaling>
        <c:delete val="1"/>
        <c:axPos val="l"/>
        <c:numFmt formatCode="General" sourceLinked="1"/>
        <c:majorTickMark val="out"/>
        <c:minorTickMark val="none"/>
        <c:tickLblPos val="none"/>
        <c:crossAx val="154312704"/>
        <c:crosses val="autoZero"/>
        <c:crossBetween val="between"/>
      </c:valAx>
      <c:spPr>
        <a:noFill/>
        <a:ln w="25400">
          <a:noFill/>
        </a:ln>
      </c:spPr>
    </c:plotArea>
    <c:legend>
      <c:legendPos val="t"/>
      <c:overlay val="0"/>
      <c:txPr>
        <a:bodyPr/>
        <a:lstStyle/>
        <a:p>
          <a:pPr>
            <a:defRPr sz="775" b="0" i="0" u="none" strike="noStrike" baseline="0">
              <a:solidFill>
                <a:srgbClr val="000000"/>
              </a:solidFill>
              <a:latin typeface="Calibri"/>
              <a:ea typeface="Calibri"/>
              <a:cs typeface="Calibri"/>
            </a:defRPr>
          </a:pPr>
          <a:endParaRPr lang="es-C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47625</xdr:colOff>
      <xdr:row>9</xdr:row>
      <xdr:rowOff>142875</xdr:rowOff>
    </xdr:from>
    <xdr:to>
      <xdr:col>7</xdr:col>
      <xdr:colOff>9525</xdr:colOff>
      <xdr:row>23</xdr:row>
      <xdr:rowOff>38100</xdr:rowOff>
    </xdr:to>
    <xdr:graphicFrame macro="">
      <xdr:nvGraphicFramePr>
        <xdr:cNvPr id="2" name="1 Gráfico">
          <a:extLst>
            <a:ext uri="{FF2B5EF4-FFF2-40B4-BE49-F238E27FC236}">
              <a16:creationId xmlns:a16="http://schemas.microsoft.com/office/drawing/2014/main" xmlns=""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142875</xdr:colOff>
      <xdr:row>31</xdr:row>
      <xdr:rowOff>133350</xdr:rowOff>
    </xdr:from>
    <xdr:to>
      <xdr:col>8</xdr:col>
      <xdr:colOff>161925</xdr:colOff>
      <xdr:row>47</xdr:row>
      <xdr:rowOff>85725</xdr:rowOff>
    </xdr:to>
    <xdr:graphicFrame macro="">
      <xdr:nvGraphicFramePr>
        <xdr:cNvPr id="3" name="2 Gráfico">
          <a:extLst>
            <a:ext uri="{FF2B5EF4-FFF2-40B4-BE49-F238E27FC236}">
              <a16:creationId xmlns:a16="http://schemas.microsoft.com/office/drawing/2014/main" xmlns=""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uro/AppData/Roaming/Microsoft/Excel/PAC%202018%20-%20IDERMETA%20-%20REFORMULADO%20FINAL%20ENTRE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 PAC INGRESOS-GASTOS"/>
      <sheetName val="GRAFICAS"/>
    </sheetNames>
    <sheetDataSet>
      <sheetData sheetId="0"/>
      <sheetData sheetId="1">
        <row r="5">
          <cell r="C5" t="str">
            <v>Aprop Def</v>
          </cell>
          <cell r="D5" t="str">
            <v xml:space="preserve">Prog </v>
          </cell>
          <cell r="E5" t="str">
            <v xml:space="preserve">Ejec </v>
          </cell>
          <cell r="G5" t="str">
            <v>% Prog</v>
          </cell>
          <cell r="H5" t="str">
            <v>% Ejec</v>
          </cell>
        </row>
        <row r="6">
          <cell r="B6" t="str">
            <v>Ingresos Ctes</v>
          </cell>
          <cell r="C6">
            <v>7154681523</v>
          </cell>
          <cell r="D6">
            <v>1811321263</v>
          </cell>
          <cell r="E6">
            <v>1811321263</v>
          </cell>
          <cell r="G6">
            <v>0.25316588267097351</v>
          </cell>
          <cell r="H6">
            <v>0.25316588267097351</v>
          </cell>
        </row>
        <row r="7">
          <cell r="B7" t="str">
            <v>Ingresos Capital</v>
          </cell>
          <cell r="C7">
            <v>602000000</v>
          </cell>
          <cell r="D7">
            <v>600000000</v>
          </cell>
          <cell r="E7">
            <v>600000000</v>
          </cell>
          <cell r="G7">
            <v>0</v>
          </cell>
          <cell r="H7">
            <v>0</v>
          </cell>
        </row>
        <row r="27">
          <cell r="C27" t="str">
            <v>Aprop Def</v>
          </cell>
          <cell r="D27" t="str">
            <v xml:space="preserve">Prog </v>
          </cell>
          <cell r="E27" t="str">
            <v xml:space="preserve">Ejec </v>
          </cell>
          <cell r="F27" t="str">
            <v>Pagos</v>
          </cell>
          <cell r="G27" t="str">
            <v>% Prog</v>
          </cell>
          <cell r="H27" t="str">
            <v>% Ejec</v>
          </cell>
          <cell r="I27" t="str">
            <v>% Pagos</v>
          </cell>
        </row>
        <row r="28">
          <cell r="B28" t="str">
            <v>Funcionamiento</v>
          </cell>
          <cell r="C28">
            <v>3156681523</v>
          </cell>
          <cell r="D28">
            <v>4514132522.3999996</v>
          </cell>
          <cell r="E28">
            <v>244516579</v>
          </cell>
          <cell r="F28">
            <v>0</v>
          </cell>
          <cell r="G28">
            <v>1.4300246919144144</v>
          </cell>
          <cell r="H28">
            <v>7.746000894243521E-2</v>
          </cell>
          <cell r="I28">
            <v>0</v>
          </cell>
        </row>
        <row r="29">
          <cell r="B29" t="str">
            <v>Inversion</v>
          </cell>
          <cell r="C29">
            <v>4000000000</v>
          </cell>
          <cell r="D29">
            <v>5866646845</v>
          </cell>
          <cell r="E29">
            <v>0</v>
          </cell>
          <cell r="F29">
            <v>0</v>
          </cell>
          <cell r="G29">
            <v>1.46666171125</v>
          </cell>
          <cell r="H29">
            <v>0</v>
          </cell>
          <cell r="I29">
            <v>0</v>
          </cell>
        </row>
        <row r="30">
          <cell r="B30" t="str">
            <v>Total</v>
          </cell>
          <cell r="C30">
            <v>7156681523</v>
          </cell>
          <cell r="D30">
            <v>10380779367.4</v>
          </cell>
          <cell r="E30">
            <v>244516579</v>
          </cell>
          <cell r="F30">
            <v>0</v>
          </cell>
          <cell r="G30">
            <v>1.4505017910938831</v>
          </cell>
          <cell r="H30">
            <v>3.4166195353835083E-2</v>
          </cell>
          <cell r="I30">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F169"/>
  <sheetViews>
    <sheetView tabSelected="1" topLeftCell="T123" zoomScale="33" zoomScaleNormal="33" workbookViewId="0">
      <selection activeCell="AO159" sqref="AO159"/>
    </sheetView>
  </sheetViews>
  <sheetFormatPr baseColWidth="10" defaultRowHeight="15" x14ac:dyDescent="0.25"/>
  <cols>
    <col min="1" max="1" width="19.7109375" style="10" customWidth="1"/>
    <col min="2" max="2" width="3.140625" style="10" customWidth="1"/>
    <col min="3" max="3" width="49.5703125" style="10" customWidth="1"/>
    <col min="4" max="5" width="40.85546875" style="10" bestFit="1" customWidth="1"/>
    <col min="6" max="6" width="37.7109375" style="10" customWidth="1"/>
    <col min="7" max="7" width="40.42578125" style="10" bestFit="1" customWidth="1"/>
    <col min="8" max="8" width="41.5703125" style="10" customWidth="1"/>
    <col min="9" max="9" width="43.140625" style="10" customWidth="1"/>
    <col min="10" max="10" width="29.85546875" style="28" customWidth="1"/>
    <col min="11" max="11" width="37.85546875" style="28" customWidth="1"/>
    <col min="12" max="12" width="42.42578125" style="28" customWidth="1"/>
    <col min="13" max="13" width="42.5703125" style="28" customWidth="1"/>
    <col min="14" max="14" width="40.5703125" style="28" customWidth="1"/>
    <col min="15" max="15" width="42.28515625" style="226" customWidth="1"/>
    <col min="16" max="16" width="40.5703125" style="28" customWidth="1"/>
    <col min="17" max="19" width="38.42578125" style="28" bestFit="1" customWidth="1"/>
    <col min="20" max="21" width="40" style="28" bestFit="1" customWidth="1"/>
    <col min="22" max="22" width="34.7109375" style="28" customWidth="1"/>
    <col min="23" max="23" width="37.42578125" style="10" customWidth="1"/>
    <col min="24" max="24" width="11.42578125" style="10"/>
    <col min="25" max="25" width="3.140625" style="10" bestFit="1" customWidth="1"/>
    <col min="26" max="26" width="56.28515625" style="10" customWidth="1"/>
    <col min="27" max="27" width="45.140625" style="10" customWidth="1"/>
    <col min="28" max="28" width="34" style="10" customWidth="1"/>
    <col min="29" max="29" width="27.140625" style="10" customWidth="1"/>
    <col min="30" max="30" width="36" style="10" customWidth="1"/>
    <col min="31" max="31" width="33.140625" style="10" customWidth="1"/>
    <col min="32" max="32" width="36.7109375" style="10" customWidth="1"/>
    <col min="33" max="33" width="30.5703125" style="10" customWidth="1"/>
    <col min="34" max="34" width="35.5703125" style="10" customWidth="1"/>
    <col min="35" max="35" width="31.7109375" style="10" customWidth="1"/>
    <col min="36" max="36" width="34.7109375" style="10" customWidth="1"/>
    <col min="37" max="37" width="33.42578125" style="10" customWidth="1"/>
    <col min="38" max="38" width="30.5703125" style="10" bestFit="1" customWidth="1"/>
    <col min="39" max="39" width="41.42578125" style="10" customWidth="1"/>
    <col min="40" max="40" width="51.85546875" style="10" customWidth="1"/>
    <col min="41" max="41" width="45.28515625" style="10" customWidth="1"/>
    <col min="42" max="44" width="26.42578125" style="10" bestFit="1" customWidth="1"/>
    <col min="45" max="45" width="35.42578125" style="10" customWidth="1"/>
    <col min="46" max="47" width="11.42578125" style="10"/>
    <col min="48" max="48" width="3.140625" style="10" bestFit="1" customWidth="1"/>
    <col min="49" max="49" width="28.85546875" style="10" customWidth="1"/>
    <col min="50" max="50" width="42.42578125" style="10" customWidth="1"/>
    <col min="51" max="51" width="33.42578125" style="10" bestFit="1" customWidth="1"/>
    <col min="52" max="52" width="35.140625" style="10" customWidth="1"/>
    <col min="53" max="53" width="30.28515625" style="10" bestFit="1" customWidth="1"/>
    <col min="54" max="54" width="32.5703125" style="10" customWidth="1"/>
    <col min="55" max="55" width="35.42578125" style="10" customWidth="1"/>
    <col min="56" max="56" width="35" style="10" customWidth="1"/>
    <col min="57" max="57" width="31.85546875" style="10" customWidth="1"/>
    <col min="58" max="58" width="35.85546875" style="10" customWidth="1"/>
    <col min="59" max="59" width="35.7109375" style="10" customWidth="1"/>
    <col min="60" max="60" width="34.85546875" style="10" customWidth="1"/>
    <col min="61" max="61" width="32.28515625" style="10" customWidth="1"/>
    <col min="62" max="62" width="31.5703125" style="10" customWidth="1"/>
    <col min="63" max="63" width="33.5703125" style="10" customWidth="1"/>
    <col min="64" max="64" width="39" style="10" customWidth="1"/>
    <col min="65" max="65" width="40.7109375" style="10" customWidth="1"/>
    <col min="66" max="66" width="37.28515625" style="10" customWidth="1"/>
    <col min="67" max="67" width="37.140625" style="10" customWidth="1"/>
    <col min="68" max="68" width="32" style="10" customWidth="1"/>
    <col min="69" max="69" width="46" style="10" customWidth="1"/>
    <col min="70" max="70" width="33.28515625" style="10" bestFit="1" customWidth="1"/>
    <col min="71" max="71" width="54.140625" style="10" customWidth="1"/>
    <col min="72" max="72" width="39.28515625" style="10" bestFit="1" customWidth="1"/>
    <col min="73" max="73" width="38.42578125" style="10" bestFit="1" customWidth="1"/>
    <col min="74" max="74" width="32.42578125" style="10" bestFit="1" customWidth="1"/>
    <col min="75" max="75" width="31" style="10" bestFit="1" customWidth="1"/>
    <col min="76" max="76" width="37" style="10" bestFit="1" customWidth="1"/>
    <col min="77" max="77" width="26.42578125" style="10" bestFit="1" customWidth="1"/>
    <col min="78" max="78" width="35.85546875" style="10" bestFit="1" customWidth="1"/>
    <col min="79" max="79" width="35.140625" style="10" bestFit="1" customWidth="1"/>
    <col min="80" max="80" width="32.5703125" style="10" customWidth="1"/>
    <col min="81" max="81" width="30.140625" style="10" customWidth="1"/>
    <col min="82" max="82" width="11.42578125" style="10"/>
    <col min="83" max="83" width="15.140625" style="10" customWidth="1"/>
    <col min="84" max="84" width="14.42578125" style="10" customWidth="1"/>
    <col min="85" max="257" width="11.42578125" style="10"/>
    <col min="258" max="258" width="3.140625" style="10" bestFit="1" customWidth="1"/>
    <col min="259" max="259" width="28.7109375" style="10" customWidth="1"/>
    <col min="260" max="260" width="18" style="10" customWidth="1"/>
    <col min="261" max="261" width="13.28515625" style="10" bestFit="1" customWidth="1"/>
    <col min="262" max="262" width="8" style="10" customWidth="1"/>
    <col min="263" max="263" width="13.85546875" style="10" customWidth="1"/>
    <col min="264" max="264" width="14.85546875" style="10" customWidth="1"/>
    <col min="265" max="266" width="13.5703125" style="10" bestFit="1" customWidth="1"/>
    <col min="267" max="267" width="14.7109375" style="10" bestFit="1" customWidth="1"/>
    <col min="268" max="268" width="13.42578125" style="10" customWidth="1"/>
    <col min="269" max="269" width="13.28515625" style="10" customWidth="1"/>
    <col min="270" max="270" width="12.85546875" style="10" customWidth="1"/>
    <col min="271" max="271" width="12" style="10" bestFit="1" customWidth="1"/>
    <col min="272" max="272" width="13.42578125" style="10" customWidth="1"/>
    <col min="273" max="276" width="12.7109375" style="10" bestFit="1" customWidth="1"/>
    <col min="277" max="277" width="14.7109375" style="10" customWidth="1"/>
    <col min="278" max="278" width="14.85546875" style="10" bestFit="1" customWidth="1"/>
    <col min="279" max="279" width="7.5703125" style="10" customWidth="1"/>
    <col min="280" max="280" width="11.42578125" style="10"/>
    <col min="281" max="281" width="2.42578125" style="10" bestFit="1" customWidth="1"/>
    <col min="282" max="282" width="28.5703125" style="10" customWidth="1"/>
    <col min="283" max="283" width="14.85546875" style="10" customWidth="1"/>
    <col min="284" max="284" width="15.5703125" style="10" customWidth="1"/>
    <col min="285" max="287" width="11.42578125" style="10"/>
    <col min="288" max="288" width="14.42578125" style="10" bestFit="1" customWidth="1"/>
    <col min="289" max="289" width="14.85546875" style="10" customWidth="1"/>
    <col min="290" max="290" width="14.28515625" style="10" bestFit="1" customWidth="1"/>
    <col min="291" max="300" width="11.42578125" style="10"/>
    <col min="301" max="301" width="16" style="10" bestFit="1" customWidth="1"/>
    <col min="302" max="303" width="11.42578125" style="10"/>
    <col min="304" max="304" width="2.42578125" style="10" bestFit="1" customWidth="1"/>
    <col min="305" max="305" width="28.85546875" style="10" customWidth="1"/>
    <col min="306" max="306" width="13.5703125" style="10" bestFit="1" customWidth="1"/>
    <col min="307" max="307" width="12" style="10" bestFit="1" customWidth="1"/>
    <col min="308" max="310" width="11.42578125" style="10"/>
    <col min="311" max="311" width="14.42578125" style="10" bestFit="1" customWidth="1"/>
    <col min="312" max="312" width="13.28515625" style="10" bestFit="1" customWidth="1"/>
    <col min="313" max="313" width="13.42578125" style="10" customWidth="1"/>
    <col min="314" max="315" width="14.85546875" style="10" bestFit="1" customWidth="1"/>
    <col min="316" max="316" width="15.5703125" style="10" bestFit="1" customWidth="1"/>
    <col min="317" max="317" width="10.140625" style="10" customWidth="1"/>
    <col min="318" max="318" width="15.5703125" style="10" bestFit="1" customWidth="1"/>
    <col min="319" max="319" width="8.85546875" style="10" customWidth="1"/>
    <col min="320" max="320" width="15.5703125" style="10" bestFit="1" customWidth="1"/>
    <col min="321" max="321" width="8.85546875" style="10" customWidth="1"/>
    <col min="322" max="322" width="15.5703125" style="10" bestFit="1" customWidth="1"/>
    <col min="323" max="323" width="9.7109375" style="10" customWidth="1"/>
    <col min="324" max="324" width="15.5703125" style="10" bestFit="1" customWidth="1"/>
    <col min="325" max="325" width="8.42578125" style="10" customWidth="1"/>
    <col min="326" max="326" width="15.5703125" style="10" bestFit="1" customWidth="1"/>
    <col min="327" max="327" width="9.7109375" style="10" customWidth="1"/>
    <col min="328" max="328" width="15.5703125" style="10" bestFit="1" customWidth="1"/>
    <col min="329" max="329" width="9.7109375" style="10" customWidth="1"/>
    <col min="330" max="330" width="15.5703125" style="10" bestFit="1" customWidth="1"/>
    <col min="331" max="331" width="9.7109375" style="10" customWidth="1"/>
    <col min="332" max="332" width="15.5703125" style="10" bestFit="1" customWidth="1"/>
    <col min="333" max="333" width="10.5703125" style="10" customWidth="1"/>
    <col min="334" max="334" width="15.5703125" style="10" bestFit="1" customWidth="1"/>
    <col min="335" max="335" width="12.5703125" style="10" customWidth="1"/>
    <col min="336" max="337" width="14.85546875" style="10" bestFit="1" customWidth="1"/>
    <col min="338" max="338" width="11.42578125" style="10"/>
    <col min="339" max="339" width="15.140625" style="10" customWidth="1"/>
    <col min="340" max="340" width="14.42578125" style="10" customWidth="1"/>
    <col min="341" max="513" width="11.42578125" style="10"/>
    <col min="514" max="514" width="3.140625" style="10" bestFit="1" customWidth="1"/>
    <col min="515" max="515" width="28.7109375" style="10" customWidth="1"/>
    <col min="516" max="516" width="18" style="10" customWidth="1"/>
    <col min="517" max="517" width="13.28515625" style="10" bestFit="1" customWidth="1"/>
    <col min="518" max="518" width="8" style="10" customWidth="1"/>
    <col min="519" max="519" width="13.85546875" style="10" customWidth="1"/>
    <col min="520" max="520" width="14.85546875" style="10" customWidth="1"/>
    <col min="521" max="522" width="13.5703125" style="10" bestFit="1" customWidth="1"/>
    <col min="523" max="523" width="14.7109375" style="10" bestFit="1" customWidth="1"/>
    <col min="524" max="524" width="13.42578125" style="10" customWidth="1"/>
    <col min="525" max="525" width="13.28515625" style="10" customWidth="1"/>
    <col min="526" max="526" width="12.85546875" style="10" customWidth="1"/>
    <col min="527" max="527" width="12" style="10" bestFit="1" customWidth="1"/>
    <col min="528" max="528" width="13.42578125" style="10" customWidth="1"/>
    <col min="529" max="532" width="12.7109375" style="10" bestFit="1" customWidth="1"/>
    <col min="533" max="533" width="14.7109375" style="10" customWidth="1"/>
    <col min="534" max="534" width="14.85546875" style="10" bestFit="1" customWidth="1"/>
    <col min="535" max="535" width="7.5703125" style="10" customWidth="1"/>
    <col min="536" max="536" width="11.42578125" style="10"/>
    <col min="537" max="537" width="2.42578125" style="10" bestFit="1" customWidth="1"/>
    <col min="538" max="538" width="28.5703125" style="10" customWidth="1"/>
    <col min="539" max="539" width="14.85546875" style="10" customWidth="1"/>
    <col min="540" max="540" width="15.5703125" style="10" customWidth="1"/>
    <col min="541" max="543" width="11.42578125" style="10"/>
    <col min="544" max="544" width="14.42578125" style="10" bestFit="1" customWidth="1"/>
    <col min="545" max="545" width="14.85546875" style="10" customWidth="1"/>
    <col min="546" max="546" width="14.28515625" style="10" bestFit="1" customWidth="1"/>
    <col min="547" max="556" width="11.42578125" style="10"/>
    <col min="557" max="557" width="16" style="10" bestFit="1" customWidth="1"/>
    <col min="558" max="559" width="11.42578125" style="10"/>
    <col min="560" max="560" width="2.42578125" style="10" bestFit="1" customWidth="1"/>
    <col min="561" max="561" width="28.85546875" style="10" customWidth="1"/>
    <col min="562" max="562" width="13.5703125" style="10" bestFit="1" customWidth="1"/>
    <col min="563" max="563" width="12" style="10" bestFit="1" customWidth="1"/>
    <col min="564" max="566" width="11.42578125" style="10"/>
    <col min="567" max="567" width="14.42578125" style="10" bestFit="1" customWidth="1"/>
    <col min="568" max="568" width="13.28515625" style="10" bestFit="1" customWidth="1"/>
    <col min="569" max="569" width="13.42578125" style="10" customWidth="1"/>
    <col min="570" max="571" width="14.85546875" style="10" bestFit="1" customWidth="1"/>
    <col min="572" max="572" width="15.5703125" style="10" bestFit="1" customWidth="1"/>
    <col min="573" max="573" width="10.140625" style="10" customWidth="1"/>
    <col min="574" max="574" width="15.5703125" style="10" bestFit="1" customWidth="1"/>
    <col min="575" max="575" width="8.85546875" style="10" customWidth="1"/>
    <col min="576" max="576" width="15.5703125" style="10" bestFit="1" customWidth="1"/>
    <col min="577" max="577" width="8.85546875" style="10" customWidth="1"/>
    <col min="578" max="578" width="15.5703125" style="10" bestFit="1" customWidth="1"/>
    <col min="579" max="579" width="9.7109375" style="10" customWidth="1"/>
    <col min="580" max="580" width="15.5703125" style="10" bestFit="1" customWidth="1"/>
    <col min="581" max="581" width="8.42578125" style="10" customWidth="1"/>
    <col min="582" max="582" width="15.5703125" style="10" bestFit="1" customWidth="1"/>
    <col min="583" max="583" width="9.7109375" style="10" customWidth="1"/>
    <col min="584" max="584" width="15.5703125" style="10" bestFit="1" customWidth="1"/>
    <col min="585" max="585" width="9.7109375" style="10" customWidth="1"/>
    <col min="586" max="586" width="15.5703125" style="10" bestFit="1" customWidth="1"/>
    <col min="587" max="587" width="9.7109375" style="10" customWidth="1"/>
    <col min="588" max="588" width="15.5703125" style="10" bestFit="1" customWidth="1"/>
    <col min="589" max="589" width="10.5703125" style="10" customWidth="1"/>
    <col min="590" max="590" width="15.5703125" style="10" bestFit="1" customWidth="1"/>
    <col min="591" max="591" width="12.5703125" style="10" customWidth="1"/>
    <col min="592" max="593" width="14.85546875" style="10" bestFit="1" customWidth="1"/>
    <col min="594" max="594" width="11.42578125" style="10"/>
    <col min="595" max="595" width="15.140625" style="10" customWidth="1"/>
    <col min="596" max="596" width="14.42578125" style="10" customWidth="1"/>
    <col min="597" max="769" width="11.42578125" style="10"/>
    <col min="770" max="770" width="3.140625" style="10" bestFit="1" customWidth="1"/>
    <col min="771" max="771" width="28.7109375" style="10" customWidth="1"/>
    <col min="772" max="772" width="18" style="10" customWidth="1"/>
    <col min="773" max="773" width="13.28515625" style="10" bestFit="1" customWidth="1"/>
    <col min="774" max="774" width="8" style="10" customWidth="1"/>
    <col min="775" max="775" width="13.85546875" style="10" customWidth="1"/>
    <col min="776" max="776" width="14.85546875" style="10" customWidth="1"/>
    <col min="777" max="778" width="13.5703125" style="10" bestFit="1" customWidth="1"/>
    <col min="779" max="779" width="14.7109375" style="10" bestFit="1" customWidth="1"/>
    <col min="780" max="780" width="13.42578125" style="10" customWidth="1"/>
    <col min="781" max="781" width="13.28515625" style="10" customWidth="1"/>
    <col min="782" max="782" width="12.85546875" style="10" customWidth="1"/>
    <col min="783" max="783" width="12" style="10" bestFit="1" customWidth="1"/>
    <col min="784" max="784" width="13.42578125" style="10" customWidth="1"/>
    <col min="785" max="788" width="12.7109375" style="10" bestFit="1" customWidth="1"/>
    <col min="789" max="789" width="14.7109375" style="10" customWidth="1"/>
    <col min="790" max="790" width="14.85546875" style="10" bestFit="1" customWidth="1"/>
    <col min="791" max="791" width="7.5703125" style="10" customWidth="1"/>
    <col min="792" max="792" width="11.42578125" style="10"/>
    <col min="793" max="793" width="2.42578125" style="10" bestFit="1" customWidth="1"/>
    <col min="794" max="794" width="28.5703125" style="10" customWidth="1"/>
    <col min="795" max="795" width="14.85546875" style="10" customWidth="1"/>
    <col min="796" max="796" width="15.5703125" style="10" customWidth="1"/>
    <col min="797" max="799" width="11.42578125" style="10"/>
    <col min="800" max="800" width="14.42578125" style="10" bestFit="1" customWidth="1"/>
    <col min="801" max="801" width="14.85546875" style="10" customWidth="1"/>
    <col min="802" max="802" width="14.28515625" style="10" bestFit="1" customWidth="1"/>
    <col min="803" max="812" width="11.42578125" style="10"/>
    <col min="813" max="813" width="16" style="10" bestFit="1" customWidth="1"/>
    <col min="814" max="815" width="11.42578125" style="10"/>
    <col min="816" max="816" width="2.42578125" style="10" bestFit="1" customWidth="1"/>
    <col min="817" max="817" width="28.85546875" style="10" customWidth="1"/>
    <col min="818" max="818" width="13.5703125" style="10" bestFit="1" customWidth="1"/>
    <col min="819" max="819" width="12" style="10" bestFit="1" customWidth="1"/>
    <col min="820" max="822" width="11.42578125" style="10"/>
    <col min="823" max="823" width="14.42578125" style="10" bestFit="1" customWidth="1"/>
    <col min="824" max="824" width="13.28515625" style="10" bestFit="1" customWidth="1"/>
    <col min="825" max="825" width="13.42578125" style="10" customWidth="1"/>
    <col min="826" max="827" width="14.85546875" style="10" bestFit="1" customWidth="1"/>
    <col min="828" max="828" width="15.5703125" style="10" bestFit="1" customWidth="1"/>
    <col min="829" max="829" width="10.140625" style="10" customWidth="1"/>
    <col min="830" max="830" width="15.5703125" style="10" bestFit="1" customWidth="1"/>
    <col min="831" max="831" width="8.85546875" style="10" customWidth="1"/>
    <col min="832" max="832" width="15.5703125" style="10" bestFit="1" customWidth="1"/>
    <col min="833" max="833" width="8.85546875" style="10" customWidth="1"/>
    <col min="834" max="834" width="15.5703125" style="10" bestFit="1" customWidth="1"/>
    <col min="835" max="835" width="9.7109375" style="10" customWidth="1"/>
    <col min="836" max="836" width="15.5703125" style="10" bestFit="1" customWidth="1"/>
    <col min="837" max="837" width="8.42578125" style="10" customWidth="1"/>
    <col min="838" max="838" width="15.5703125" style="10" bestFit="1" customWidth="1"/>
    <col min="839" max="839" width="9.7109375" style="10" customWidth="1"/>
    <col min="840" max="840" width="15.5703125" style="10" bestFit="1" customWidth="1"/>
    <col min="841" max="841" width="9.7109375" style="10" customWidth="1"/>
    <col min="842" max="842" width="15.5703125" style="10" bestFit="1" customWidth="1"/>
    <col min="843" max="843" width="9.7109375" style="10" customWidth="1"/>
    <col min="844" max="844" width="15.5703125" style="10" bestFit="1" customWidth="1"/>
    <col min="845" max="845" width="10.5703125" style="10" customWidth="1"/>
    <col min="846" max="846" width="15.5703125" style="10" bestFit="1" customWidth="1"/>
    <col min="847" max="847" width="12.5703125" style="10" customWidth="1"/>
    <col min="848" max="849" width="14.85546875" style="10" bestFit="1" customWidth="1"/>
    <col min="850" max="850" width="11.42578125" style="10"/>
    <col min="851" max="851" width="15.140625" style="10" customWidth="1"/>
    <col min="852" max="852" width="14.42578125" style="10" customWidth="1"/>
    <col min="853" max="1025" width="11.42578125" style="10"/>
    <col min="1026" max="1026" width="3.140625" style="10" bestFit="1" customWidth="1"/>
    <col min="1027" max="1027" width="28.7109375" style="10" customWidth="1"/>
    <col min="1028" max="1028" width="18" style="10" customWidth="1"/>
    <col min="1029" max="1029" width="13.28515625" style="10" bestFit="1" customWidth="1"/>
    <col min="1030" max="1030" width="8" style="10" customWidth="1"/>
    <col min="1031" max="1031" width="13.85546875" style="10" customWidth="1"/>
    <col min="1032" max="1032" width="14.85546875" style="10" customWidth="1"/>
    <col min="1033" max="1034" width="13.5703125" style="10" bestFit="1" customWidth="1"/>
    <col min="1035" max="1035" width="14.7109375" style="10" bestFit="1" customWidth="1"/>
    <col min="1036" max="1036" width="13.42578125" style="10" customWidth="1"/>
    <col min="1037" max="1037" width="13.28515625" style="10" customWidth="1"/>
    <col min="1038" max="1038" width="12.85546875" style="10" customWidth="1"/>
    <col min="1039" max="1039" width="12" style="10" bestFit="1" customWidth="1"/>
    <col min="1040" max="1040" width="13.42578125" style="10" customWidth="1"/>
    <col min="1041" max="1044" width="12.7109375" style="10" bestFit="1" customWidth="1"/>
    <col min="1045" max="1045" width="14.7109375" style="10" customWidth="1"/>
    <col min="1046" max="1046" width="14.85546875" style="10" bestFit="1" customWidth="1"/>
    <col min="1047" max="1047" width="7.5703125" style="10" customWidth="1"/>
    <col min="1048" max="1048" width="11.42578125" style="10"/>
    <col min="1049" max="1049" width="2.42578125" style="10" bestFit="1" customWidth="1"/>
    <col min="1050" max="1050" width="28.5703125" style="10" customWidth="1"/>
    <col min="1051" max="1051" width="14.85546875" style="10" customWidth="1"/>
    <col min="1052" max="1052" width="15.5703125" style="10" customWidth="1"/>
    <col min="1053" max="1055" width="11.42578125" style="10"/>
    <col min="1056" max="1056" width="14.42578125" style="10" bestFit="1" customWidth="1"/>
    <col min="1057" max="1057" width="14.85546875" style="10" customWidth="1"/>
    <col min="1058" max="1058" width="14.28515625" style="10" bestFit="1" customWidth="1"/>
    <col min="1059" max="1068" width="11.42578125" style="10"/>
    <col min="1069" max="1069" width="16" style="10" bestFit="1" customWidth="1"/>
    <col min="1070" max="1071" width="11.42578125" style="10"/>
    <col min="1072" max="1072" width="2.42578125" style="10" bestFit="1" customWidth="1"/>
    <col min="1073" max="1073" width="28.85546875" style="10" customWidth="1"/>
    <col min="1074" max="1074" width="13.5703125" style="10" bestFit="1" customWidth="1"/>
    <col min="1075" max="1075" width="12" style="10" bestFit="1" customWidth="1"/>
    <col min="1076" max="1078" width="11.42578125" style="10"/>
    <col min="1079" max="1079" width="14.42578125" style="10" bestFit="1" customWidth="1"/>
    <col min="1080" max="1080" width="13.28515625" style="10" bestFit="1" customWidth="1"/>
    <col min="1081" max="1081" width="13.42578125" style="10" customWidth="1"/>
    <col min="1082" max="1083" width="14.85546875" style="10" bestFit="1" customWidth="1"/>
    <col min="1084" max="1084" width="15.5703125" style="10" bestFit="1" customWidth="1"/>
    <col min="1085" max="1085" width="10.140625" style="10" customWidth="1"/>
    <col min="1086" max="1086" width="15.5703125" style="10" bestFit="1" customWidth="1"/>
    <col min="1087" max="1087" width="8.85546875" style="10" customWidth="1"/>
    <col min="1088" max="1088" width="15.5703125" style="10" bestFit="1" customWidth="1"/>
    <col min="1089" max="1089" width="8.85546875" style="10" customWidth="1"/>
    <col min="1090" max="1090" width="15.5703125" style="10" bestFit="1" customWidth="1"/>
    <col min="1091" max="1091" width="9.7109375" style="10" customWidth="1"/>
    <col min="1092" max="1092" width="15.5703125" style="10" bestFit="1" customWidth="1"/>
    <col min="1093" max="1093" width="8.42578125" style="10" customWidth="1"/>
    <col min="1094" max="1094" width="15.5703125" style="10" bestFit="1" customWidth="1"/>
    <col min="1095" max="1095" width="9.7109375" style="10" customWidth="1"/>
    <col min="1096" max="1096" width="15.5703125" style="10" bestFit="1" customWidth="1"/>
    <col min="1097" max="1097" width="9.7109375" style="10" customWidth="1"/>
    <col min="1098" max="1098" width="15.5703125" style="10" bestFit="1" customWidth="1"/>
    <col min="1099" max="1099" width="9.7109375" style="10" customWidth="1"/>
    <col min="1100" max="1100" width="15.5703125" style="10" bestFit="1" customWidth="1"/>
    <col min="1101" max="1101" width="10.5703125" style="10" customWidth="1"/>
    <col min="1102" max="1102" width="15.5703125" style="10" bestFit="1" customWidth="1"/>
    <col min="1103" max="1103" width="12.5703125" style="10" customWidth="1"/>
    <col min="1104" max="1105" width="14.85546875" style="10" bestFit="1" customWidth="1"/>
    <col min="1106" max="1106" width="11.42578125" style="10"/>
    <col min="1107" max="1107" width="15.140625" style="10" customWidth="1"/>
    <col min="1108" max="1108" width="14.42578125" style="10" customWidth="1"/>
    <col min="1109" max="1281" width="11.42578125" style="10"/>
    <col min="1282" max="1282" width="3.140625" style="10" bestFit="1" customWidth="1"/>
    <col min="1283" max="1283" width="28.7109375" style="10" customWidth="1"/>
    <col min="1284" max="1284" width="18" style="10" customWidth="1"/>
    <col min="1285" max="1285" width="13.28515625" style="10" bestFit="1" customWidth="1"/>
    <col min="1286" max="1286" width="8" style="10" customWidth="1"/>
    <col min="1287" max="1287" width="13.85546875" style="10" customWidth="1"/>
    <col min="1288" max="1288" width="14.85546875" style="10" customWidth="1"/>
    <col min="1289" max="1290" width="13.5703125" style="10" bestFit="1" customWidth="1"/>
    <col min="1291" max="1291" width="14.7109375" style="10" bestFit="1" customWidth="1"/>
    <col min="1292" max="1292" width="13.42578125" style="10" customWidth="1"/>
    <col min="1293" max="1293" width="13.28515625" style="10" customWidth="1"/>
    <col min="1294" max="1294" width="12.85546875" style="10" customWidth="1"/>
    <col min="1295" max="1295" width="12" style="10" bestFit="1" customWidth="1"/>
    <col min="1296" max="1296" width="13.42578125" style="10" customWidth="1"/>
    <col min="1297" max="1300" width="12.7109375" style="10" bestFit="1" customWidth="1"/>
    <col min="1301" max="1301" width="14.7109375" style="10" customWidth="1"/>
    <col min="1302" max="1302" width="14.85546875" style="10" bestFit="1" customWidth="1"/>
    <col min="1303" max="1303" width="7.5703125" style="10" customWidth="1"/>
    <col min="1304" max="1304" width="11.42578125" style="10"/>
    <col min="1305" max="1305" width="2.42578125" style="10" bestFit="1" customWidth="1"/>
    <col min="1306" max="1306" width="28.5703125" style="10" customWidth="1"/>
    <col min="1307" max="1307" width="14.85546875" style="10" customWidth="1"/>
    <col min="1308" max="1308" width="15.5703125" style="10" customWidth="1"/>
    <col min="1309" max="1311" width="11.42578125" style="10"/>
    <col min="1312" max="1312" width="14.42578125" style="10" bestFit="1" customWidth="1"/>
    <col min="1313" max="1313" width="14.85546875" style="10" customWidth="1"/>
    <col min="1314" max="1314" width="14.28515625" style="10" bestFit="1" customWidth="1"/>
    <col min="1315" max="1324" width="11.42578125" style="10"/>
    <col min="1325" max="1325" width="16" style="10" bestFit="1" customWidth="1"/>
    <col min="1326" max="1327" width="11.42578125" style="10"/>
    <col min="1328" max="1328" width="2.42578125" style="10" bestFit="1" customWidth="1"/>
    <col min="1329" max="1329" width="28.85546875" style="10" customWidth="1"/>
    <col min="1330" max="1330" width="13.5703125" style="10" bestFit="1" customWidth="1"/>
    <col min="1331" max="1331" width="12" style="10" bestFit="1" customWidth="1"/>
    <col min="1332" max="1334" width="11.42578125" style="10"/>
    <col min="1335" max="1335" width="14.42578125" style="10" bestFit="1" customWidth="1"/>
    <col min="1336" max="1336" width="13.28515625" style="10" bestFit="1" customWidth="1"/>
    <col min="1337" max="1337" width="13.42578125" style="10" customWidth="1"/>
    <col min="1338" max="1339" width="14.85546875" style="10" bestFit="1" customWidth="1"/>
    <col min="1340" max="1340" width="15.5703125" style="10" bestFit="1" customWidth="1"/>
    <col min="1341" max="1341" width="10.140625" style="10" customWidth="1"/>
    <col min="1342" max="1342" width="15.5703125" style="10" bestFit="1" customWidth="1"/>
    <col min="1343" max="1343" width="8.85546875" style="10" customWidth="1"/>
    <col min="1344" max="1344" width="15.5703125" style="10" bestFit="1" customWidth="1"/>
    <col min="1345" max="1345" width="8.85546875" style="10" customWidth="1"/>
    <col min="1346" max="1346" width="15.5703125" style="10" bestFit="1" customWidth="1"/>
    <col min="1347" max="1347" width="9.7109375" style="10" customWidth="1"/>
    <col min="1348" max="1348" width="15.5703125" style="10" bestFit="1" customWidth="1"/>
    <col min="1349" max="1349" width="8.42578125" style="10" customWidth="1"/>
    <col min="1350" max="1350" width="15.5703125" style="10" bestFit="1" customWidth="1"/>
    <col min="1351" max="1351" width="9.7109375" style="10" customWidth="1"/>
    <col min="1352" max="1352" width="15.5703125" style="10" bestFit="1" customWidth="1"/>
    <col min="1353" max="1353" width="9.7109375" style="10" customWidth="1"/>
    <col min="1354" max="1354" width="15.5703125" style="10" bestFit="1" customWidth="1"/>
    <col min="1355" max="1355" width="9.7109375" style="10" customWidth="1"/>
    <col min="1356" max="1356" width="15.5703125" style="10" bestFit="1" customWidth="1"/>
    <col min="1357" max="1357" width="10.5703125" style="10" customWidth="1"/>
    <col min="1358" max="1358" width="15.5703125" style="10" bestFit="1" customWidth="1"/>
    <col min="1359" max="1359" width="12.5703125" style="10" customWidth="1"/>
    <col min="1360" max="1361" width="14.85546875" style="10" bestFit="1" customWidth="1"/>
    <col min="1362" max="1362" width="11.42578125" style="10"/>
    <col min="1363" max="1363" width="15.140625" style="10" customWidth="1"/>
    <col min="1364" max="1364" width="14.42578125" style="10" customWidth="1"/>
    <col min="1365" max="1537" width="11.42578125" style="10"/>
    <col min="1538" max="1538" width="3.140625" style="10" bestFit="1" customWidth="1"/>
    <col min="1539" max="1539" width="28.7109375" style="10" customWidth="1"/>
    <col min="1540" max="1540" width="18" style="10" customWidth="1"/>
    <col min="1541" max="1541" width="13.28515625" style="10" bestFit="1" customWidth="1"/>
    <col min="1542" max="1542" width="8" style="10" customWidth="1"/>
    <col min="1543" max="1543" width="13.85546875" style="10" customWidth="1"/>
    <col min="1544" max="1544" width="14.85546875" style="10" customWidth="1"/>
    <col min="1545" max="1546" width="13.5703125" style="10" bestFit="1" customWidth="1"/>
    <col min="1547" max="1547" width="14.7109375" style="10" bestFit="1" customWidth="1"/>
    <col min="1548" max="1548" width="13.42578125" style="10" customWidth="1"/>
    <col min="1549" max="1549" width="13.28515625" style="10" customWidth="1"/>
    <col min="1550" max="1550" width="12.85546875" style="10" customWidth="1"/>
    <col min="1551" max="1551" width="12" style="10" bestFit="1" customWidth="1"/>
    <col min="1552" max="1552" width="13.42578125" style="10" customWidth="1"/>
    <col min="1553" max="1556" width="12.7109375" style="10" bestFit="1" customWidth="1"/>
    <col min="1557" max="1557" width="14.7109375" style="10" customWidth="1"/>
    <col min="1558" max="1558" width="14.85546875" style="10" bestFit="1" customWidth="1"/>
    <col min="1559" max="1559" width="7.5703125" style="10" customWidth="1"/>
    <col min="1560" max="1560" width="11.42578125" style="10"/>
    <col min="1561" max="1561" width="2.42578125" style="10" bestFit="1" customWidth="1"/>
    <col min="1562" max="1562" width="28.5703125" style="10" customWidth="1"/>
    <col min="1563" max="1563" width="14.85546875" style="10" customWidth="1"/>
    <col min="1564" max="1564" width="15.5703125" style="10" customWidth="1"/>
    <col min="1565" max="1567" width="11.42578125" style="10"/>
    <col min="1568" max="1568" width="14.42578125" style="10" bestFit="1" customWidth="1"/>
    <col min="1569" max="1569" width="14.85546875" style="10" customWidth="1"/>
    <col min="1570" max="1570" width="14.28515625" style="10" bestFit="1" customWidth="1"/>
    <col min="1571" max="1580" width="11.42578125" style="10"/>
    <col min="1581" max="1581" width="16" style="10" bestFit="1" customWidth="1"/>
    <col min="1582" max="1583" width="11.42578125" style="10"/>
    <col min="1584" max="1584" width="2.42578125" style="10" bestFit="1" customWidth="1"/>
    <col min="1585" max="1585" width="28.85546875" style="10" customWidth="1"/>
    <col min="1586" max="1586" width="13.5703125" style="10" bestFit="1" customWidth="1"/>
    <col min="1587" max="1587" width="12" style="10" bestFit="1" customWidth="1"/>
    <col min="1588" max="1590" width="11.42578125" style="10"/>
    <col min="1591" max="1591" width="14.42578125" style="10" bestFit="1" customWidth="1"/>
    <col min="1592" max="1592" width="13.28515625" style="10" bestFit="1" customWidth="1"/>
    <col min="1593" max="1593" width="13.42578125" style="10" customWidth="1"/>
    <col min="1594" max="1595" width="14.85546875" style="10" bestFit="1" customWidth="1"/>
    <col min="1596" max="1596" width="15.5703125" style="10" bestFit="1" customWidth="1"/>
    <col min="1597" max="1597" width="10.140625" style="10" customWidth="1"/>
    <col min="1598" max="1598" width="15.5703125" style="10" bestFit="1" customWidth="1"/>
    <col min="1599" max="1599" width="8.85546875" style="10" customWidth="1"/>
    <col min="1600" max="1600" width="15.5703125" style="10" bestFit="1" customWidth="1"/>
    <col min="1601" max="1601" width="8.85546875" style="10" customWidth="1"/>
    <col min="1602" max="1602" width="15.5703125" style="10" bestFit="1" customWidth="1"/>
    <col min="1603" max="1603" width="9.7109375" style="10" customWidth="1"/>
    <col min="1604" max="1604" width="15.5703125" style="10" bestFit="1" customWidth="1"/>
    <col min="1605" max="1605" width="8.42578125" style="10" customWidth="1"/>
    <col min="1606" max="1606" width="15.5703125" style="10" bestFit="1" customWidth="1"/>
    <col min="1607" max="1607" width="9.7109375" style="10" customWidth="1"/>
    <col min="1608" max="1608" width="15.5703125" style="10" bestFit="1" customWidth="1"/>
    <col min="1609" max="1609" width="9.7109375" style="10" customWidth="1"/>
    <col min="1610" max="1610" width="15.5703125" style="10" bestFit="1" customWidth="1"/>
    <col min="1611" max="1611" width="9.7109375" style="10" customWidth="1"/>
    <col min="1612" max="1612" width="15.5703125" style="10" bestFit="1" customWidth="1"/>
    <col min="1613" max="1613" width="10.5703125" style="10" customWidth="1"/>
    <col min="1614" max="1614" width="15.5703125" style="10" bestFit="1" customWidth="1"/>
    <col min="1615" max="1615" width="12.5703125" style="10" customWidth="1"/>
    <col min="1616" max="1617" width="14.85546875" style="10" bestFit="1" customWidth="1"/>
    <col min="1618" max="1618" width="11.42578125" style="10"/>
    <col min="1619" max="1619" width="15.140625" style="10" customWidth="1"/>
    <col min="1620" max="1620" width="14.42578125" style="10" customWidth="1"/>
    <col min="1621" max="1793" width="11.42578125" style="10"/>
    <col min="1794" max="1794" width="3.140625" style="10" bestFit="1" customWidth="1"/>
    <col min="1795" max="1795" width="28.7109375" style="10" customWidth="1"/>
    <col min="1796" max="1796" width="18" style="10" customWidth="1"/>
    <col min="1797" max="1797" width="13.28515625" style="10" bestFit="1" customWidth="1"/>
    <col min="1798" max="1798" width="8" style="10" customWidth="1"/>
    <col min="1799" max="1799" width="13.85546875" style="10" customWidth="1"/>
    <col min="1800" max="1800" width="14.85546875" style="10" customWidth="1"/>
    <col min="1801" max="1802" width="13.5703125" style="10" bestFit="1" customWidth="1"/>
    <col min="1803" max="1803" width="14.7109375" style="10" bestFit="1" customWidth="1"/>
    <col min="1804" max="1804" width="13.42578125" style="10" customWidth="1"/>
    <col min="1805" max="1805" width="13.28515625" style="10" customWidth="1"/>
    <col min="1806" max="1806" width="12.85546875" style="10" customWidth="1"/>
    <col min="1807" max="1807" width="12" style="10" bestFit="1" customWidth="1"/>
    <col min="1808" max="1808" width="13.42578125" style="10" customWidth="1"/>
    <col min="1809" max="1812" width="12.7109375" style="10" bestFit="1" customWidth="1"/>
    <col min="1813" max="1813" width="14.7109375" style="10" customWidth="1"/>
    <col min="1814" max="1814" width="14.85546875" style="10" bestFit="1" customWidth="1"/>
    <col min="1815" max="1815" width="7.5703125" style="10" customWidth="1"/>
    <col min="1816" max="1816" width="11.42578125" style="10"/>
    <col min="1817" max="1817" width="2.42578125" style="10" bestFit="1" customWidth="1"/>
    <col min="1818" max="1818" width="28.5703125" style="10" customWidth="1"/>
    <col min="1819" max="1819" width="14.85546875" style="10" customWidth="1"/>
    <col min="1820" max="1820" width="15.5703125" style="10" customWidth="1"/>
    <col min="1821" max="1823" width="11.42578125" style="10"/>
    <col min="1824" max="1824" width="14.42578125" style="10" bestFit="1" customWidth="1"/>
    <col min="1825" max="1825" width="14.85546875" style="10" customWidth="1"/>
    <col min="1826" max="1826" width="14.28515625" style="10" bestFit="1" customWidth="1"/>
    <col min="1827" max="1836" width="11.42578125" style="10"/>
    <col min="1837" max="1837" width="16" style="10" bestFit="1" customWidth="1"/>
    <col min="1838" max="1839" width="11.42578125" style="10"/>
    <col min="1840" max="1840" width="2.42578125" style="10" bestFit="1" customWidth="1"/>
    <col min="1841" max="1841" width="28.85546875" style="10" customWidth="1"/>
    <col min="1842" max="1842" width="13.5703125" style="10" bestFit="1" customWidth="1"/>
    <col min="1843" max="1843" width="12" style="10" bestFit="1" customWidth="1"/>
    <col min="1844" max="1846" width="11.42578125" style="10"/>
    <col min="1847" max="1847" width="14.42578125" style="10" bestFit="1" customWidth="1"/>
    <col min="1848" max="1848" width="13.28515625" style="10" bestFit="1" customWidth="1"/>
    <col min="1849" max="1849" width="13.42578125" style="10" customWidth="1"/>
    <col min="1850" max="1851" width="14.85546875" style="10" bestFit="1" customWidth="1"/>
    <col min="1852" max="1852" width="15.5703125" style="10" bestFit="1" customWidth="1"/>
    <col min="1853" max="1853" width="10.140625" style="10" customWidth="1"/>
    <col min="1854" max="1854" width="15.5703125" style="10" bestFit="1" customWidth="1"/>
    <col min="1855" max="1855" width="8.85546875" style="10" customWidth="1"/>
    <col min="1856" max="1856" width="15.5703125" style="10" bestFit="1" customWidth="1"/>
    <col min="1857" max="1857" width="8.85546875" style="10" customWidth="1"/>
    <col min="1858" max="1858" width="15.5703125" style="10" bestFit="1" customWidth="1"/>
    <col min="1859" max="1859" width="9.7109375" style="10" customWidth="1"/>
    <col min="1860" max="1860" width="15.5703125" style="10" bestFit="1" customWidth="1"/>
    <col min="1861" max="1861" width="8.42578125" style="10" customWidth="1"/>
    <col min="1862" max="1862" width="15.5703125" style="10" bestFit="1" customWidth="1"/>
    <col min="1863" max="1863" width="9.7109375" style="10" customWidth="1"/>
    <col min="1864" max="1864" width="15.5703125" style="10" bestFit="1" customWidth="1"/>
    <col min="1865" max="1865" width="9.7109375" style="10" customWidth="1"/>
    <col min="1866" max="1866" width="15.5703125" style="10" bestFit="1" customWidth="1"/>
    <col min="1867" max="1867" width="9.7109375" style="10" customWidth="1"/>
    <col min="1868" max="1868" width="15.5703125" style="10" bestFit="1" customWidth="1"/>
    <col min="1869" max="1869" width="10.5703125" style="10" customWidth="1"/>
    <col min="1870" max="1870" width="15.5703125" style="10" bestFit="1" customWidth="1"/>
    <col min="1871" max="1871" width="12.5703125" style="10" customWidth="1"/>
    <col min="1872" max="1873" width="14.85546875" style="10" bestFit="1" customWidth="1"/>
    <col min="1874" max="1874" width="11.42578125" style="10"/>
    <col min="1875" max="1875" width="15.140625" style="10" customWidth="1"/>
    <col min="1876" max="1876" width="14.42578125" style="10" customWidth="1"/>
    <col min="1877" max="2049" width="11.42578125" style="10"/>
    <col min="2050" max="2050" width="3.140625" style="10" bestFit="1" customWidth="1"/>
    <col min="2051" max="2051" width="28.7109375" style="10" customWidth="1"/>
    <col min="2052" max="2052" width="18" style="10" customWidth="1"/>
    <col min="2053" max="2053" width="13.28515625" style="10" bestFit="1" customWidth="1"/>
    <col min="2054" max="2054" width="8" style="10" customWidth="1"/>
    <col min="2055" max="2055" width="13.85546875" style="10" customWidth="1"/>
    <col min="2056" max="2056" width="14.85546875" style="10" customWidth="1"/>
    <col min="2057" max="2058" width="13.5703125" style="10" bestFit="1" customWidth="1"/>
    <col min="2059" max="2059" width="14.7109375" style="10" bestFit="1" customWidth="1"/>
    <col min="2060" max="2060" width="13.42578125" style="10" customWidth="1"/>
    <col min="2061" max="2061" width="13.28515625" style="10" customWidth="1"/>
    <col min="2062" max="2062" width="12.85546875" style="10" customWidth="1"/>
    <col min="2063" max="2063" width="12" style="10" bestFit="1" customWidth="1"/>
    <col min="2064" max="2064" width="13.42578125" style="10" customWidth="1"/>
    <col min="2065" max="2068" width="12.7109375" style="10" bestFit="1" customWidth="1"/>
    <col min="2069" max="2069" width="14.7109375" style="10" customWidth="1"/>
    <col min="2070" max="2070" width="14.85546875" style="10" bestFit="1" customWidth="1"/>
    <col min="2071" max="2071" width="7.5703125" style="10" customWidth="1"/>
    <col min="2072" max="2072" width="11.42578125" style="10"/>
    <col min="2073" max="2073" width="2.42578125" style="10" bestFit="1" customWidth="1"/>
    <col min="2074" max="2074" width="28.5703125" style="10" customWidth="1"/>
    <col min="2075" max="2075" width="14.85546875" style="10" customWidth="1"/>
    <col min="2076" max="2076" width="15.5703125" style="10" customWidth="1"/>
    <col min="2077" max="2079" width="11.42578125" style="10"/>
    <col min="2080" max="2080" width="14.42578125" style="10" bestFit="1" customWidth="1"/>
    <col min="2081" max="2081" width="14.85546875" style="10" customWidth="1"/>
    <col min="2082" max="2082" width="14.28515625" style="10" bestFit="1" customWidth="1"/>
    <col min="2083" max="2092" width="11.42578125" style="10"/>
    <col min="2093" max="2093" width="16" style="10" bestFit="1" customWidth="1"/>
    <col min="2094" max="2095" width="11.42578125" style="10"/>
    <col min="2096" max="2096" width="2.42578125" style="10" bestFit="1" customWidth="1"/>
    <col min="2097" max="2097" width="28.85546875" style="10" customWidth="1"/>
    <col min="2098" max="2098" width="13.5703125" style="10" bestFit="1" customWidth="1"/>
    <col min="2099" max="2099" width="12" style="10" bestFit="1" customWidth="1"/>
    <col min="2100" max="2102" width="11.42578125" style="10"/>
    <col min="2103" max="2103" width="14.42578125" style="10" bestFit="1" customWidth="1"/>
    <col min="2104" max="2104" width="13.28515625" style="10" bestFit="1" customWidth="1"/>
    <col min="2105" max="2105" width="13.42578125" style="10" customWidth="1"/>
    <col min="2106" max="2107" width="14.85546875" style="10" bestFit="1" customWidth="1"/>
    <col min="2108" max="2108" width="15.5703125" style="10" bestFit="1" customWidth="1"/>
    <col min="2109" max="2109" width="10.140625" style="10" customWidth="1"/>
    <col min="2110" max="2110" width="15.5703125" style="10" bestFit="1" customWidth="1"/>
    <col min="2111" max="2111" width="8.85546875" style="10" customWidth="1"/>
    <col min="2112" max="2112" width="15.5703125" style="10" bestFit="1" customWidth="1"/>
    <col min="2113" max="2113" width="8.85546875" style="10" customWidth="1"/>
    <col min="2114" max="2114" width="15.5703125" style="10" bestFit="1" customWidth="1"/>
    <col min="2115" max="2115" width="9.7109375" style="10" customWidth="1"/>
    <col min="2116" max="2116" width="15.5703125" style="10" bestFit="1" customWidth="1"/>
    <col min="2117" max="2117" width="8.42578125" style="10" customWidth="1"/>
    <col min="2118" max="2118" width="15.5703125" style="10" bestFit="1" customWidth="1"/>
    <col min="2119" max="2119" width="9.7109375" style="10" customWidth="1"/>
    <col min="2120" max="2120" width="15.5703125" style="10" bestFit="1" customWidth="1"/>
    <col min="2121" max="2121" width="9.7109375" style="10" customWidth="1"/>
    <col min="2122" max="2122" width="15.5703125" style="10" bestFit="1" customWidth="1"/>
    <col min="2123" max="2123" width="9.7109375" style="10" customWidth="1"/>
    <col min="2124" max="2124" width="15.5703125" style="10" bestFit="1" customWidth="1"/>
    <col min="2125" max="2125" width="10.5703125" style="10" customWidth="1"/>
    <col min="2126" max="2126" width="15.5703125" style="10" bestFit="1" customWidth="1"/>
    <col min="2127" max="2127" width="12.5703125" style="10" customWidth="1"/>
    <col min="2128" max="2129" width="14.85546875" style="10" bestFit="1" customWidth="1"/>
    <col min="2130" max="2130" width="11.42578125" style="10"/>
    <col min="2131" max="2131" width="15.140625" style="10" customWidth="1"/>
    <col min="2132" max="2132" width="14.42578125" style="10" customWidth="1"/>
    <col min="2133" max="2305" width="11.42578125" style="10"/>
    <col min="2306" max="2306" width="3.140625" style="10" bestFit="1" customWidth="1"/>
    <col min="2307" max="2307" width="28.7109375" style="10" customWidth="1"/>
    <col min="2308" max="2308" width="18" style="10" customWidth="1"/>
    <col min="2309" max="2309" width="13.28515625" style="10" bestFit="1" customWidth="1"/>
    <col min="2310" max="2310" width="8" style="10" customWidth="1"/>
    <col min="2311" max="2311" width="13.85546875" style="10" customWidth="1"/>
    <col min="2312" max="2312" width="14.85546875" style="10" customWidth="1"/>
    <col min="2313" max="2314" width="13.5703125" style="10" bestFit="1" customWidth="1"/>
    <col min="2315" max="2315" width="14.7109375" style="10" bestFit="1" customWidth="1"/>
    <col min="2316" max="2316" width="13.42578125" style="10" customWidth="1"/>
    <col min="2317" max="2317" width="13.28515625" style="10" customWidth="1"/>
    <col min="2318" max="2318" width="12.85546875" style="10" customWidth="1"/>
    <col min="2319" max="2319" width="12" style="10" bestFit="1" customWidth="1"/>
    <col min="2320" max="2320" width="13.42578125" style="10" customWidth="1"/>
    <col min="2321" max="2324" width="12.7109375" style="10" bestFit="1" customWidth="1"/>
    <col min="2325" max="2325" width="14.7109375" style="10" customWidth="1"/>
    <col min="2326" max="2326" width="14.85546875" style="10" bestFit="1" customWidth="1"/>
    <col min="2327" max="2327" width="7.5703125" style="10" customWidth="1"/>
    <col min="2328" max="2328" width="11.42578125" style="10"/>
    <col min="2329" max="2329" width="2.42578125" style="10" bestFit="1" customWidth="1"/>
    <col min="2330" max="2330" width="28.5703125" style="10" customWidth="1"/>
    <col min="2331" max="2331" width="14.85546875" style="10" customWidth="1"/>
    <col min="2332" max="2332" width="15.5703125" style="10" customWidth="1"/>
    <col min="2333" max="2335" width="11.42578125" style="10"/>
    <col min="2336" max="2336" width="14.42578125" style="10" bestFit="1" customWidth="1"/>
    <col min="2337" max="2337" width="14.85546875" style="10" customWidth="1"/>
    <col min="2338" max="2338" width="14.28515625" style="10" bestFit="1" customWidth="1"/>
    <col min="2339" max="2348" width="11.42578125" style="10"/>
    <col min="2349" max="2349" width="16" style="10" bestFit="1" customWidth="1"/>
    <col min="2350" max="2351" width="11.42578125" style="10"/>
    <col min="2352" max="2352" width="2.42578125" style="10" bestFit="1" customWidth="1"/>
    <col min="2353" max="2353" width="28.85546875" style="10" customWidth="1"/>
    <col min="2354" max="2354" width="13.5703125" style="10" bestFit="1" customWidth="1"/>
    <col min="2355" max="2355" width="12" style="10" bestFit="1" customWidth="1"/>
    <col min="2356" max="2358" width="11.42578125" style="10"/>
    <col min="2359" max="2359" width="14.42578125" style="10" bestFit="1" customWidth="1"/>
    <col min="2360" max="2360" width="13.28515625" style="10" bestFit="1" customWidth="1"/>
    <col min="2361" max="2361" width="13.42578125" style="10" customWidth="1"/>
    <col min="2362" max="2363" width="14.85546875" style="10" bestFit="1" customWidth="1"/>
    <col min="2364" max="2364" width="15.5703125" style="10" bestFit="1" customWidth="1"/>
    <col min="2365" max="2365" width="10.140625" style="10" customWidth="1"/>
    <col min="2366" max="2366" width="15.5703125" style="10" bestFit="1" customWidth="1"/>
    <col min="2367" max="2367" width="8.85546875" style="10" customWidth="1"/>
    <col min="2368" max="2368" width="15.5703125" style="10" bestFit="1" customWidth="1"/>
    <col min="2369" max="2369" width="8.85546875" style="10" customWidth="1"/>
    <col min="2370" max="2370" width="15.5703125" style="10" bestFit="1" customWidth="1"/>
    <col min="2371" max="2371" width="9.7109375" style="10" customWidth="1"/>
    <col min="2372" max="2372" width="15.5703125" style="10" bestFit="1" customWidth="1"/>
    <col min="2373" max="2373" width="8.42578125" style="10" customWidth="1"/>
    <col min="2374" max="2374" width="15.5703125" style="10" bestFit="1" customWidth="1"/>
    <col min="2375" max="2375" width="9.7109375" style="10" customWidth="1"/>
    <col min="2376" max="2376" width="15.5703125" style="10" bestFit="1" customWidth="1"/>
    <col min="2377" max="2377" width="9.7109375" style="10" customWidth="1"/>
    <col min="2378" max="2378" width="15.5703125" style="10" bestFit="1" customWidth="1"/>
    <col min="2379" max="2379" width="9.7109375" style="10" customWidth="1"/>
    <col min="2380" max="2380" width="15.5703125" style="10" bestFit="1" customWidth="1"/>
    <col min="2381" max="2381" width="10.5703125" style="10" customWidth="1"/>
    <col min="2382" max="2382" width="15.5703125" style="10" bestFit="1" customWidth="1"/>
    <col min="2383" max="2383" width="12.5703125" style="10" customWidth="1"/>
    <col min="2384" max="2385" width="14.85546875" style="10" bestFit="1" customWidth="1"/>
    <col min="2386" max="2386" width="11.42578125" style="10"/>
    <col min="2387" max="2387" width="15.140625" style="10" customWidth="1"/>
    <col min="2388" max="2388" width="14.42578125" style="10" customWidth="1"/>
    <col min="2389" max="2561" width="11.42578125" style="10"/>
    <col min="2562" max="2562" width="3.140625" style="10" bestFit="1" customWidth="1"/>
    <col min="2563" max="2563" width="28.7109375" style="10" customWidth="1"/>
    <col min="2564" max="2564" width="18" style="10" customWidth="1"/>
    <col min="2565" max="2565" width="13.28515625" style="10" bestFit="1" customWidth="1"/>
    <col min="2566" max="2566" width="8" style="10" customWidth="1"/>
    <col min="2567" max="2567" width="13.85546875" style="10" customWidth="1"/>
    <col min="2568" max="2568" width="14.85546875" style="10" customWidth="1"/>
    <col min="2569" max="2570" width="13.5703125" style="10" bestFit="1" customWidth="1"/>
    <col min="2571" max="2571" width="14.7109375" style="10" bestFit="1" customWidth="1"/>
    <col min="2572" max="2572" width="13.42578125" style="10" customWidth="1"/>
    <col min="2573" max="2573" width="13.28515625" style="10" customWidth="1"/>
    <col min="2574" max="2574" width="12.85546875" style="10" customWidth="1"/>
    <col min="2575" max="2575" width="12" style="10" bestFit="1" customWidth="1"/>
    <col min="2576" max="2576" width="13.42578125" style="10" customWidth="1"/>
    <col min="2577" max="2580" width="12.7109375" style="10" bestFit="1" customWidth="1"/>
    <col min="2581" max="2581" width="14.7109375" style="10" customWidth="1"/>
    <col min="2582" max="2582" width="14.85546875" style="10" bestFit="1" customWidth="1"/>
    <col min="2583" max="2583" width="7.5703125" style="10" customWidth="1"/>
    <col min="2584" max="2584" width="11.42578125" style="10"/>
    <col min="2585" max="2585" width="2.42578125" style="10" bestFit="1" customWidth="1"/>
    <col min="2586" max="2586" width="28.5703125" style="10" customWidth="1"/>
    <col min="2587" max="2587" width="14.85546875" style="10" customWidth="1"/>
    <col min="2588" max="2588" width="15.5703125" style="10" customWidth="1"/>
    <col min="2589" max="2591" width="11.42578125" style="10"/>
    <col min="2592" max="2592" width="14.42578125" style="10" bestFit="1" customWidth="1"/>
    <col min="2593" max="2593" width="14.85546875" style="10" customWidth="1"/>
    <col min="2594" max="2594" width="14.28515625" style="10" bestFit="1" customWidth="1"/>
    <col min="2595" max="2604" width="11.42578125" style="10"/>
    <col min="2605" max="2605" width="16" style="10" bestFit="1" customWidth="1"/>
    <col min="2606" max="2607" width="11.42578125" style="10"/>
    <col min="2608" max="2608" width="2.42578125" style="10" bestFit="1" customWidth="1"/>
    <col min="2609" max="2609" width="28.85546875" style="10" customWidth="1"/>
    <col min="2610" max="2610" width="13.5703125" style="10" bestFit="1" customWidth="1"/>
    <col min="2611" max="2611" width="12" style="10" bestFit="1" customWidth="1"/>
    <col min="2612" max="2614" width="11.42578125" style="10"/>
    <col min="2615" max="2615" width="14.42578125" style="10" bestFit="1" customWidth="1"/>
    <col min="2616" max="2616" width="13.28515625" style="10" bestFit="1" customWidth="1"/>
    <col min="2617" max="2617" width="13.42578125" style="10" customWidth="1"/>
    <col min="2618" max="2619" width="14.85546875" style="10" bestFit="1" customWidth="1"/>
    <col min="2620" max="2620" width="15.5703125" style="10" bestFit="1" customWidth="1"/>
    <col min="2621" max="2621" width="10.140625" style="10" customWidth="1"/>
    <col min="2622" max="2622" width="15.5703125" style="10" bestFit="1" customWidth="1"/>
    <col min="2623" max="2623" width="8.85546875" style="10" customWidth="1"/>
    <col min="2624" max="2624" width="15.5703125" style="10" bestFit="1" customWidth="1"/>
    <col min="2625" max="2625" width="8.85546875" style="10" customWidth="1"/>
    <col min="2626" max="2626" width="15.5703125" style="10" bestFit="1" customWidth="1"/>
    <col min="2627" max="2627" width="9.7109375" style="10" customWidth="1"/>
    <col min="2628" max="2628" width="15.5703125" style="10" bestFit="1" customWidth="1"/>
    <col min="2629" max="2629" width="8.42578125" style="10" customWidth="1"/>
    <col min="2630" max="2630" width="15.5703125" style="10" bestFit="1" customWidth="1"/>
    <col min="2631" max="2631" width="9.7109375" style="10" customWidth="1"/>
    <col min="2632" max="2632" width="15.5703125" style="10" bestFit="1" customWidth="1"/>
    <col min="2633" max="2633" width="9.7109375" style="10" customWidth="1"/>
    <col min="2634" max="2634" width="15.5703125" style="10" bestFit="1" customWidth="1"/>
    <col min="2635" max="2635" width="9.7109375" style="10" customWidth="1"/>
    <col min="2636" max="2636" width="15.5703125" style="10" bestFit="1" customWidth="1"/>
    <col min="2637" max="2637" width="10.5703125" style="10" customWidth="1"/>
    <col min="2638" max="2638" width="15.5703125" style="10" bestFit="1" customWidth="1"/>
    <col min="2639" max="2639" width="12.5703125" style="10" customWidth="1"/>
    <col min="2640" max="2641" width="14.85546875" style="10" bestFit="1" customWidth="1"/>
    <col min="2642" max="2642" width="11.42578125" style="10"/>
    <col min="2643" max="2643" width="15.140625" style="10" customWidth="1"/>
    <col min="2644" max="2644" width="14.42578125" style="10" customWidth="1"/>
    <col min="2645" max="2817" width="11.42578125" style="10"/>
    <col min="2818" max="2818" width="3.140625" style="10" bestFit="1" customWidth="1"/>
    <col min="2819" max="2819" width="28.7109375" style="10" customWidth="1"/>
    <col min="2820" max="2820" width="18" style="10" customWidth="1"/>
    <col min="2821" max="2821" width="13.28515625" style="10" bestFit="1" customWidth="1"/>
    <col min="2822" max="2822" width="8" style="10" customWidth="1"/>
    <col min="2823" max="2823" width="13.85546875" style="10" customWidth="1"/>
    <col min="2824" max="2824" width="14.85546875" style="10" customWidth="1"/>
    <col min="2825" max="2826" width="13.5703125" style="10" bestFit="1" customWidth="1"/>
    <col min="2827" max="2827" width="14.7109375" style="10" bestFit="1" customWidth="1"/>
    <col min="2828" max="2828" width="13.42578125" style="10" customWidth="1"/>
    <col min="2829" max="2829" width="13.28515625" style="10" customWidth="1"/>
    <col min="2830" max="2830" width="12.85546875" style="10" customWidth="1"/>
    <col min="2831" max="2831" width="12" style="10" bestFit="1" customWidth="1"/>
    <col min="2832" max="2832" width="13.42578125" style="10" customWidth="1"/>
    <col min="2833" max="2836" width="12.7109375" style="10" bestFit="1" customWidth="1"/>
    <col min="2837" max="2837" width="14.7109375" style="10" customWidth="1"/>
    <col min="2838" max="2838" width="14.85546875" style="10" bestFit="1" customWidth="1"/>
    <col min="2839" max="2839" width="7.5703125" style="10" customWidth="1"/>
    <col min="2840" max="2840" width="11.42578125" style="10"/>
    <col min="2841" max="2841" width="2.42578125" style="10" bestFit="1" customWidth="1"/>
    <col min="2842" max="2842" width="28.5703125" style="10" customWidth="1"/>
    <col min="2843" max="2843" width="14.85546875" style="10" customWidth="1"/>
    <col min="2844" max="2844" width="15.5703125" style="10" customWidth="1"/>
    <col min="2845" max="2847" width="11.42578125" style="10"/>
    <col min="2848" max="2848" width="14.42578125" style="10" bestFit="1" customWidth="1"/>
    <col min="2849" max="2849" width="14.85546875" style="10" customWidth="1"/>
    <col min="2850" max="2850" width="14.28515625" style="10" bestFit="1" customWidth="1"/>
    <col min="2851" max="2860" width="11.42578125" style="10"/>
    <col min="2861" max="2861" width="16" style="10" bestFit="1" customWidth="1"/>
    <col min="2862" max="2863" width="11.42578125" style="10"/>
    <col min="2864" max="2864" width="2.42578125" style="10" bestFit="1" customWidth="1"/>
    <col min="2865" max="2865" width="28.85546875" style="10" customWidth="1"/>
    <col min="2866" max="2866" width="13.5703125" style="10" bestFit="1" customWidth="1"/>
    <col min="2867" max="2867" width="12" style="10" bestFit="1" customWidth="1"/>
    <col min="2868" max="2870" width="11.42578125" style="10"/>
    <col min="2871" max="2871" width="14.42578125" style="10" bestFit="1" customWidth="1"/>
    <col min="2872" max="2872" width="13.28515625" style="10" bestFit="1" customWidth="1"/>
    <col min="2873" max="2873" width="13.42578125" style="10" customWidth="1"/>
    <col min="2874" max="2875" width="14.85546875" style="10" bestFit="1" customWidth="1"/>
    <col min="2876" max="2876" width="15.5703125" style="10" bestFit="1" customWidth="1"/>
    <col min="2877" max="2877" width="10.140625" style="10" customWidth="1"/>
    <col min="2878" max="2878" width="15.5703125" style="10" bestFit="1" customWidth="1"/>
    <col min="2879" max="2879" width="8.85546875" style="10" customWidth="1"/>
    <col min="2880" max="2880" width="15.5703125" style="10" bestFit="1" customWidth="1"/>
    <col min="2881" max="2881" width="8.85546875" style="10" customWidth="1"/>
    <col min="2882" max="2882" width="15.5703125" style="10" bestFit="1" customWidth="1"/>
    <col min="2883" max="2883" width="9.7109375" style="10" customWidth="1"/>
    <col min="2884" max="2884" width="15.5703125" style="10" bestFit="1" customWidth="1"/>
    <col min="2885" max="2885" width="8.42578125" style="10" customWidth="1"/>
    <col min="2886" max="2886" width="15.5703125" style="10" bestFit="1" customWidth="1"/>
    <col min="2887" max="2887" width="9.7109375" style="10" customWidth="1"/>
    <col min="2888" max="2888" width="15.5703125" style="10" bestFit="1" customWidth="1"/>
    <col min="2889" max="2889" width="9.7109375" style="10" customWidth="1"/>
    <col min="2890" max="2890" width="15.5703125" style="10" bestFit="1" customWidth="1"/>
    <col min="2891" max="2891" width="9.7109375" style="10" customWidth="1"/>
    <col min="2892" max="2892" width="15.5703125" style="10" bestFit="1" customWidth="1"/>
    <col min="2893" max="2893" width="10.5703125" style="10" customWidth="1"/>
    <col min="2894" max="2894" width="15.5703125" style="10" bestFit="1" customWidth="1"/>
    <col min="2895" max="2895" width="12.5703125" style="10" customWidth="1"/>
    <col min="2896" max="2897" width="14.85546875" style="10" bestFit="1" customWidth="1"/>
    <col min="2898" max="2898" width="11.42578125" style="10"/>
    <col min="2899" max="2899" width="15.140625" style="10" customWidth="1"/>
    <col min="2900" max="2900" width="14.42578125" style="10" customWidth="1"/>
    <col min="2901" max="3073" width="11.42578125" style="10"/>
    <col min="3074" max="3074" width="3.140625" style="10" bestFit="1" customWidth="1"/>
    <col min="3075" max="3075" width="28.7109375" style="10" customWidth="1"/>
    <col min="3076" max="3076" width="18" style="10" customWidth="1"/>
    <col min="3077" max="3077" width="13.28515625" style="10" bestFit="1" customWidth="1"/>
    <col min="3078" max="3078" width="8" style="10" customWidth="1"/>
    <col min="3079" max="3079" width="13.85546875" style="10" customWidth="1"/>
    <col min="3080" max="3080" width="14.85546875" style="10" customWidth="1"/>
    <col min="3081" max="3082" width="13.5703125" style="10" bestFit="1" customWidth="1"/>
    <col min="3083" max="3083" width="14.7109375" style="10" bestFit="1" customWidth="1"/>
    <col min="3084" max="3084" width="13.42578125" style="10" customWidth="1"/>
    <col min="3085" max="3085" width="13.28515625" style="10" customWidth="1"/>
    <col min="3086" max="3086" width="12.85546875" style="10" customWidth="1"/>
    <col min="3087" max="3087" width="12" style="10" bestFit="1" customWidth="1"/>
    <col min="3088" max="3088" width="13.42578125" style="10" customWidth="1"/>
    <col min="3089" max="3092" width="12.7109375" style="10" bestFit="1" customWidth="1"/>
    <col min="3093" max="3093" width="14.7109375" style="10" customWidth="1"/>
    <col min="3094" max="3094" width="14.85546875" style="10" bestFit="1" customWidth="1"/>
    <col min="3095" max="3095" width="7.5703125" style="10" customWidth="1"/>
    <col min="3096" max="3096" width="11.42578125" style="10"/>
    <col min="3097" max="3097" width="2.42578125" style="10" bestFit="1" customWidth="1"/>
    <col min="3098" max="3098" width="28.5703125" style="10" customWidth="1"/>
    <col min="3099" max="3099" width="14.85546875" style="10" customWidth="1"/>
    <col min="3100" max="3100" width="15.5703125" style="10" customWidth="1"/>
    <col min="3101" max="3103" width="11.42578125" style="10"/>
    <col min="3104" max="3104" width="14.42578125" style="10" bestFit="1" customWidth="1"/>
    <col min="3105" max="3105" width="14.85546875" style="10" customWidth="1"/>
    <col min="3106" max="3106" width="14.28515625" style="10" bestFit="1" customWidth="1"/>
    <col min="3107" max="3116" width="11.42578125" style="10"/>
    <col min="3117" max="3117" width="16" style="10" bestFit="1" customWidth="1"/>
    <col min="3118" max="3119" width="11.42578125" style="10"/>
    <col min="3120" max="3120" width="2.42578125" style="10" bestFit="1" customWidth="1"/>
    <col min="3121" max="3121" width="28.85546875" style="10" customWidth="1"/>
    <col min="3122" max="3122" width="13.5703125" style="10" bestFit="1" customWidth="1"/>
    <col min="3123" max="3123" width="12" style="10" bestFit="1" customWidth="1"/>
    <col min="3124" max="3126" width="11.42578125" style="10"/>
    <col min="3127" max="3127" width="14.42578125" style="10" bestFit="1" customWidth="1"/>
    <col min="3128" max="3128" width="13.28515625" style="10" bestFit="1" customWidth="1"/>
    <col min="3129" max="3129" width="13.42578125" style="10" customWidth="1"/>
    <col min="3130" max="3131" width="14.85546875" style="10" bestFit="1" customWidth="1"/>
    <col min="3132" max="3132" width="15.5703125" style="10" bestFit="1" customWidth="1"/>
    <col min="3133" max="3133" width="10.140625" style="10" customWidth="1"/>
    <col min="3134" max="3134" width="15.5703125" style="10" bestFit="1" customWidth="1"/>
    <col min="3135" max="3135" width="8.85546875" style="10" customWidth="1"/>
    <col min="3136" max="3136" width="15.5703125" style="10" bestFit="1" customWidth="1"/>
    <col min="3137" max="3137" width="8.85546875" style="10" customWidth="1"/>
    <col min="3138" max="3138" width="15.5703125" style="10" bestFit="1" customWidth="1"/>
    <col min="3139" max="3139" width="9.7109375" style="10" customWidth="1"/>
    <col min="3140" max="3140" width="15.5703125" style="10" bestFit="1" customWidth="1"/>
    <col min="3141" max="3141" width="8.42578125" style="10" customWidth="1"/>
    <col min="3142" max="3142" width="15.5703125" style="10" bestFit="1" customWidth="1"/>
    <col min="3143" max="3143" width="9.7109375" style="10" customWidth="1"/>
    <col min="3144" max="3144" width="15.5703125" style="10" bestFit="1" customWidth="1"/>
    <col min="3145" max="3145" width="9.7109375" style="10" customWidth="1"/>
    <col min="3146" max="3146" width="15.5703125" style="10" bestFit="1" customWidth="1"/>
    <col min="3147" max="3147" width="9.7109375" style="10" customWidth="1"/>
    <col min="3148" max="3148" width="15.5703125" style="10" bestFit="1" customWidth="1"/>
    <col min="3149" max="3149" width="10.5703125" style="10" customWidth="1"/>
    <col min="3150" max="3150" width="15.5703125" style="10" bestFit="1" customWidth="1"/>
    <col min="3151" max="3151" width="12.5703125" style="10" customWidth="1"/>
    <col min="3152" max="3153" width="14.85546875" style="10" bestFit="1" customWidth="1"/>
    <col min="3154" max="3154" width="11.42578125" style="10"/>
    <col min="3155" max="3155" width="15.140625" style="10" customWidth="1"/>
    <col min="3156" max="3156" width="14.42578125" style="10" customWidth="1"/>
    <col min="3157" max="3329" width="11.42578125" style="10"/>
    <col min="3330" max="3330" width="3.140625" style="10" bestFit="1" customWidth="1"/>
    <col min="3331" max="3331" width="28.7109375" style="10" customWidth="1"/>
    <col min="3332" max="3332" width="18" style="10" customWidth="1"/>
    <col min="3333" max="3333" width="13.28515625" style="10" bestFit="1" customWidth="1"/>
    <col min="3334" max="3334" width="8" style="10" customWidth="1"/>
    <col min="3335" max="3335" width="13.85546875" style="10" customWidth="1"/>
    <col min="3336" max="3336" width="14.85546875" style="10" customWidth="1"/>
    <col min="3337" max="3338" width="13.5703125" style="10" bestFit="1" customWidth="1"/>
    <col min="3339" max="3339" width="14.7109375" style="10" bestFit="1" customWidth="1"/>
    <col min="3340" max="3340" width="13.42578125" style="10" customWidth="1"/>
    <col min="3341" max="3341" width="13.28515625" style="10" customWidth="1"/>
    <col min="3342" max="3342" width="12.85546875" style="10" customWidth="1"/>
    <col min="3343" max="3343" width="12" style="10" bestFit="1" customWidth="1"/>
    <col min="3344" max="3344" width="13.42578125" style="10" customWidth="1"/>
    <col min="3345" max="3348" width="12.7109375" style="10" bestFit="1" customWidth="1"/>
    <col min="3349" max="3349" width="14.7109375" style="10" customWidth="1"/>
    <col min="3350" max="3350" width="14.85546875" style="10" bestFit="1" customWidth="1"/>
    <col min="3351" max="3351" width="7.5703125" style="10" customWidth="1"/>
    <col min="3352" max="3352" width="11.42578125" style="10"/>
    <col min="3353" max="3353" width="2.42578125" style="10" bestFit="1" customWidth="1"/>
    <col min="3354" max="3354" width="28.5703125" style="10" customWidth="1"/>
    <col min="3355" max="3355" width="14.85546875" style="10" customWidth="1"/>
    <col min="3356" max="3356" width="15.5703125" style="10" customWidth="1"/>
    <col min="3357" max="3359" width="11.42578125" style="10"/>
    <col min="3360" max="3360" width="14.42578125" style="10" bestFit="1" customWidth="1"/>
    <col min="3361" max="3361" width="14.85546875" style="10" customWidth="1"/>
    <col min="3362" max="3362" width="14.28515625" style="10" bestFit="1" customWidth="1"/>
    <col min="3363" max="3372" width="11.42578125" style="10"/>
    <col min="3373" max="3373" width="16" style="10" bestFit="1" customWidth="1"/>
    <col min="3374" max="3375" width="11.42578125" style="10"/>
    <col min="3376" max="3376" width="2.42578125" style="10" bestFit="1" customWidth="1"/>
    <col min="3377" max="3377" width="28.85546875" style="10" customWidth="1"/>
    <col min="3378" max="3378" width="13.5703125" style="10" bestFit="1" customWidth="1"/>
    <col min="3379" max="3379" width="12" style="10" bestFit="1" customWidth="1"/>
    <col min="3380" max="3382" width="11.42578125" style="10"/>
    <col min="3383" max="3383" width="14.42578125" style="10" bestFit="1" customWidth="1"/>
    <col min="3384" max="3384" width="13.28515625" style="10" bestFit="1" customWidth="1"/>
    <col min="3385" max="3385" width="13.42578125" style="10" customWidth="1"/>
    <col min="3386" max="3387" width="14.85546875" style="10" bestFit="1" customWidth="1"/>
    <col min="3388" max="3388" width="15.5703125" style="10" bestFit="1" customWidth="1"/>
    <col min="3389" max="3389" width="10.140625" style="10" customWidth="1"/>
    <col min="3390" max="3390" width="15.5703125" style="10" bestFit="1" customWidth="1"/>
    <col min="3391" max="3391" width="8.85546875" style="10" customWidth="1"/>
    <col min="3392" max="3392" width="15.5703125" style="10" bestFit="1" customWidth="1"/>
    <col min="3393" max="3393" width="8.85546875" style="10" customWidth="1"/>
    <col min="3394" max="3394" width="15.5703125" style="10" bestFit="1" customWidth="1"/>
    <col min="3395" max="3395" width="9.7109375" style="10" customWidth="1"/>
    <col min="3396" max="3396" width="15.5703125" style="10" bestFit="1" customWidth="1"/>
    <col min="3397" max="3397" width="8.42578125" style="10" customWidth="1"/>
    <col min="3398" max="3398" width="15.5703125" style="10" bestFit="1" customWidth="1"/>
    <col min="3399" max="3399" width="9.7109375" style="10" customWidth="1"/>
    <col min="3400" max="3400" width="15.5703125" style="10" bestFit="1" customWidth="1"/>
    <col min="3401" max="3401" width="9.7109375" style="10" customWidth="1"/>
    <col min="3402" max="3402" width="15.5703125" style="10" bestFit="1" customWidth="1"/>
    <col min="3403" max="3403" width="9.7109375" style="10" customWidth="1"/>
    <col min="3404" max="3404" width="15.5703125" style="10" bestFit="1" customWidth="1"/>
    <col min="3405" max="3405" width="10.5703125" style="10" customWidth="1"/>
    <col min="3406" max="3406" width="15.5703125" style="10" bestFit="1" customWidth="1"/>
    <col min="3407" max="3407" width="12.5703125" style="10" customWidth="1"/>
    <col min="3408" max="3409" width="14.85546875" style="10" bestFit="1" customWidth="1"/>
    <col min="3410" max="3410" width="11.42578125" style="10"/>
    <col min="3411" max="3411" width="15.140625" style="10" customWidth="1"/>
    <col min="3412" max="3412" width="14.42578125" style="10" customWidth="1"/>
    <col min="3413" max="3585" width="11.42578125" style="10"/>
    <col min="3586" max="3586" width="3.140625" style="10" bestFit="1" customWidth="1"/>
    <col min="3587" max="3587" width="28.7109375" style="10" customWidth="1"/>
    <col min="3588" max="3588" width="18" style="10" customWidth="1"/>
    <col min="3589" max="3589" width="13.28515625" style="10" bestFit="1" customWidth="1"/>
    <col min="3590" max="3590" width="8" style="10" customWidth="1"/>
    <col min="3591" max="3591" width="13.85546875" style="10" customWidth="1"/>
    <col min="3592" max="3592" width="14.85546875" style="10" customWidth="1"/>
    <col min="3593" max="3594" width="13.5703125" style="10" bestFit="1" customWidth="1"/>
    <col min="3595" max="3595" width="14.7109375" style="10" bestFit="1" customWidth="1"/>
    <col min="3596" max="3596" width="13.42578125" style="10" customWidth="1"/>
    <col min="3597" max="3597" width="13.28515625" style="10" customWidth="1"/>
    <col min="3598" max="3598" width="12.85546875" style="10" customWidth="1"/>
    <col min="3599" max="3599" width="12" style="10" bestFit="1" customWidth="1"/>
    <col min="3600" max="3600" width="13.42578125" style="10" customWidth="1"/>
    <col min="3601" max="3604" width="12.7109375" style="10" bestFit="1" customWidth="1"/>
    <col min="3605" max="3605" width="14.7109375" style="10" customWidth="1"/>
    <col min="3606" max="3606" width="14.85546875" style="10" bestFit="1" customWidth="1"/>
    <col min="3607" max="3607" width="7.5703125" style="10" customWidth="1"/>
    <col min="3608" max="3608" width="11.42578125" style="10"/>
    <col min="3609" max="3609" width="2.42578125" style="10" bestFit="1" customWidth="1"/>
    <col min="3610" max="3610" width="28.5703125" style="10" customWidth="1"/>
    <col min="3611" max="3611" width="14.85546875" style="10" customWidth="1"/>
    <col min="3612" max="3612" width="15.5703125" style="10" customWidth="1"/>
    <col min="3613" max="3615" width="11.42578125" style="10"/>
    <col min="3616" max="3616" width="14.42578125" style="10" bestFit="1" customWidth="1"/>
    <col min="3617" max="3617" width="14.85546875" style="10" customWidth="1"/>
    <col min="3618" max="3618" width="14.28515625" style="10" bestFit="1" customWidth="1"/>
    <col min="3619" max="3628" width="11.42578125" style="10"/>
    <col min="3629" max="3629" width="16" style="10" bestFit="1" customWidth="1"/>
    <col min="3630" max="3631" width="11.42578125" style="10"/>
    <col min="3632" max="3632" width="2.42578125" style="10" bestFit="1" customWidth="1"/>
    <col min="3633" max="3633" width="28.85546875" style="10" customWidth="1"/>
    <col min="3634" max="3634" width="13.5703125" style="10" bestFit="1" customWidth="1"/>
    <col min="3635" max="3635" width="12" style="10" bestFit="1" customWidth="1"/>
    <col min="3636" max="3638" width="11.42578125" style="10"/>
    <col min="3639" max="3639" width="14.42578125" style="10" bestFit="1" customWidth="1"/>
    <col min="3640" max="3640" width="13.28515625" style="10" bestFit="1" customWidth="1"/>
    <col min="3641" max="3641" width="13.42578125" style="10" customWidth="1"/>
    <col min="3642" max="3643" width="14.85546875" style="10" bestFit="1" customWidth="1"/>
    <col min="3644" max="3644" width="15.5703125" style="10" bestFit="1" customWidth="1"/>
    <col min="3645" max="3645" width="10.140625" style="10" customWidth="1"/>
    <col min="3646" max="3646" width="15.5703125" style="10" bestFit="1" customWidth="1"/>
    <col min="3647" max="3647" width="8.85546875" style="10" customWidth="1"/>
    <col min="3648" max="3648" width="15.5703125" style="10" bestFit="1" customWidth="1"/>
    <col min="3649" max="3649" width="8.85546875" style="10" customWidth="1"/>
    <col min="3650" max="3650" width="15.5703125" style="10" bestFit="1" customWidth="1"/>
    <col min="3651" max="3651" width="9.7109375" style="10" customWidth="1"/>
    <col min="3652" max="3652" width="15.5703125" style="10" bestFit="1" customWidth="1"/>
    <col min="3653" max="3653" width="8.42578125" style="10" customWidth="1"/>
    <col min="3654" max="3654" width="15.5703125" style="10" bestFit="1" customWidth="1"/>
    <col min="3655" max="3655" width="9.7109375" style="10" customWidth="1"/>
    <col min="3656" max="3656" width="15.5703125" style="10" bestFit="1" customWidth="1"/>
    <col min="3657" max="3657" width="9.7109375" style="10" customWidth="1"/>
    <col min="3658" max="3658" width="15.5703125" style="10" bestFit="1" customWidth="1"/>
    <col min="3659" max="3659" width="9.7109375" style="10" customWidth="1"/>
    <col min="3660" max="3660" width="15.5703125" style="10" bestFit="1" customWidth="1"/>
    <col min="3661" max="3661" width="10.5703125" style="10" customWidth="1"/>
    <col min="3662" max="3662" width="15.5703125" style="10" bestFit="1" customWidth="1"/>
    <col min="3663" max="3663" width="12.5703125" style="10" customWidth="1"/>
    <col min="3664" max="3665" width="14.85546875" style="10" bestFit="1" customWidth="1"/>
    <col min="3666" max="3666" width="11.42578125" style="10"/>
    <col min="3667" max="3667" width="15.140625" style="10" customWidth="1"/>
    <col min="3668" max="3668" width="14.42578125" style="10" customWidth="1"/>
    <col min="3669" max="3841" width="11.42578125" style="10"/>
    <col min="3842" max="3842" width="3.140625" style="10" bestFit="1" customWidth="1"/>
    <col min="3843" max="3843" width="28.7109375" style="10" customWidth="1"/>
    <col min="3844" max="3844" width="18" style="10" customWidth="1"/>
    <col min="3845" max="3845" width="13.28515625" style="10" bestFit="1" customWidth="1"/>
    <col min="3846" max="3846" width="8" style="10" customWidth="1"/>
    <col min="3847" max="3847" width="13.85546875" style="10" customWidth="1"/>
    <col min="3848" max="3848" width="14.85546875" style="10" customWidth="1"/>
    <col min="3849" max="3850" width="13.5703125" style="10" bestFit="1" customWidth="1"/>
    <col min="3851" max="3851" width="14.7109375" style="10" bestFit="1" customWidth="1"/>
    <col min="3852" max="3852" width="13.42578125" style="10" customWidth="1"/>
    <col min="3853" max="3853" width="13.28515625" style="10" customWidth="1"/>
    <col min="3854" max="3854" width="12.85546875" style="10" customWidth="1"/>
    <col min="3855" max="3855" width="12" style="10" bestFit="1" customWidth="1"/>
    <col min="3856" max="3856" width="13.42578125" style="10" customWidth="1"/>
    <col min="3857" max="3860" width="12.7109375" style="10" bestFit="1" customWidth="1"/>
    <col min="3861" max="3861" width="14.7109375" style="10" customWidth="1"/>
    <col min="3862" max="3862" width="14.85546875" style="10" bestFit="1" customWidth="1"/>
    <col min="3863" max="3863" width="7.5703125" style="10" customWidth="1"/>
    <col min="3864" max="3864" width="11.42578125" style="10"/>
    <col min="3865" max="3865" width="2.42578125" style="10" bestFit="1" customWidth="1"/>
    <col min="3866" max="3866" width="28.5703125" style="10" customWidth="1"/>
    <col min="3867" max="3867" width="14.85546875" style="10" customWidth="1"/>
    <col min="3868" max="3868" width="15.5703125" style="10" customWidth="1"/>
    <col min="3869" max="3871" width="11.42578125" style="10"/>
    <col min="3872" max="3872" width="14.42578125" style="10" bestFit="1" customWidth="1"/>
    <col min="3873" max="3873" width="14.85546875" style="10" customWidth="1"/>
    <col min="3874" max="3874" width="14.28515625" style="10" bestFit="1" customWidth="1"/>
    <col min="3875" max="3884" width="11.42578125" style="10"/>
    <col min="3885" max="3885" width="16" style="10" bestFit="1" customWidth="1"/>
    <col min="3886" max="3887" width="11.42578125" style="10"/>
    <col min="3888" max="3888" width="2.42578125" style="10" bestFit="1" customWidth="1"/>
    <col min="3889" max="3889" width="28.85546875" style="10" customWidth="1"/>
    <col min="3890" max="3890" width="13.5703125" style="10" bestFit="1" customWidth="1"/>
    <col min="3891" max="3891" width="12" style="10" bestFit="1" customWidth="1"/>
    <col min="3892" max="3894" width="11.42578125" style="10"/>
    <col min="3895" max="3895" width="14.42578125" style="10" bestFit="1" customWidth="1"/>
    <col min="3896" max="3896" width="13.28515625" style="10" bestFit="1" customWidth="1"/>
    <col min="3897" max="3897" width="13.42578125" style="10" customWidth="1"/>
    <col min="3898" max="3899" width="14.85546875" style="10" bestFit="1" customWidth="1"/>
    <col min="3900" max="3900" width="15.5703125" style="10" bestFit="1" customWidth="1"/>
    <col min="3901" max="3901" width="10.140625" style="10" customWidth="1"/>
    <col min="3902" max="3902" width="15.5703125" style="10" bestFit="1" customWidth="1"/>
    <col min="3903" max="3903" width="8.85546875" style="10" customWidth="1"/>
    <col min="3904" max="3904" width="15.5703125" style="10" bestFit="1" customWidth="1"/>
    <col min="3905" max="3905" width="8.85546875" style="10" customWidth="1"/>
    <col min="3906" max="3906" width="15.5703125" style="10" bestFit="1" customWidth="1"/>
    <col min="3907" max="3907" width="9.7109375" style="10" customWidth="1"/>
    <col min="3908" max="3908" width="15.5703125" style="10" bestFit="1" customWidth="1"/>
    <col min="3909" max="3909" width="8.42578125" style="10" customWidth="1"/>
    <col min="3910" max="3910" width="15.5703125" style="10" bestFit="1" customWidth="1"/>
    <col min="3911" max="3911" width="9.7109375" style="10" customWidth="1"/>
    <col min="3912" max="3912" width="15.5703125" style="10" bestFit="1" customWidth="1"/>
    <col min="3913" max="3913" width="9.7109375" style="10" customWidth="1"/>
    <col min="3914" max="3914" width="15.5703125" style="10" bestFit="1" customWidth="1"/>
    <col min="3915" max="3915" width="9.7109375" style="10" customWidth="1"/>
    <col min="3916" max="3916" width="15.5703125" style="10" bestFit="1" customWidth="1"/>
    <col min="3917" max="3917" width="10.5703125" style="10" customWidth="1"/>
    <col min="3918" max="3918" width="15.5703125" style="10" bestFit="1" customWidth="1"/>
    <col min="3919" max="3919" width="12.5703125" style="10" customWidth="1"/>
    <col min="3920" max="3921" width="14.85546875" style="10" bestFit="1" customWidth="1"/>
    <col min="3922" max="3922" width="11.42578125" style="10"/>
    <col min="3923" max="3923" width="15.140625" style="10" customWidth="1"/>
    <col min="3924" max="3924" width="14.42578125" style="10" customWidth="1"/>
    <col min="3925" max="4097" width="11.42578125" style="10"/>
    <col min="4098" max="4098" width="3.140625" style="10" bestFit="1" customWidth="1"/>
    <col min="4099" max="4099" width="28.7109375" style="10" customWidth="1"/>
    <col min="4100" max="4100" width="18" style="10" customWidth="1"/>
    <col min="4101" max="4101" width="13.28515625" style="10" bestFit="1" customWidth="1"/>
    <col min="4102" max="4102" width="8" style="10" customWidth="1"/>
    <col min="4103" max="4103" width="13.85546875" style="10" customWidth="1"/>
    <col min="4104" max="4104" width="14.85546875" style="10" customWidth="1"/>
    <col min="4105" max="4106" width="13.5703125" style="10" bestFit="1" customWidth="1"/>
    <col min="4107" max="4107" width="14.7109375" style="10" bestFit="1" customWidth="1"/>
    <col min="4108" max="4108" width="13.42578125" style="10" customWidth="1"/>
    <col min="4109" max="4109" width="13.28515625" style="10" customWidth="1"/>
    <col min="4110" max="4110" width="12.85546875" style="10" customWidth="1"/>
    <col min="4111" max="4111" width="12" style="10" bestFit="1" customWidth="1"/>
    <col min="4112" max="4112" width="13.42578125" style="10" customWidth="1"/>
    <col min="4113" max="4116" width="12.7109375" style="10" bestFit="1" customWidth="1"/>
    <col min="4117" max="4117" width="14.7109375" style="10" customWidth="1"/>
    <col min="4118" max="4118" width="14.85546875" style="10" bestFit="1" customWidth="1"/>
    <col min="4119" max="4119" width="7.5703125" style="10" customWidth="1"/>
    <col min="4120" max="4120" width="11.42578125" style="10"/>
    <col min="4121" max="4121" width="2.42578125" style="10" bestFit="1" customWidth="1"/>
    <col min="4122" max="4122" width="28.5703125" style="10" customWidth="1"/>
    <col min="4123" max="4123" width="14.85546875" style="10" customWidth="1"/>
    <col min="4124" max="4124" width="15.5703125" style="10" customWidth="1"/>
    <col min="4125" max="4127" width="11.42578125" style="10"/>
    <col min="4128" max="4128" width="14.42578125" style="10" bestFit="1" customWidth="1"/>
    <col min="4129" max="4129" width="14.85546875" style="10" customWidth="1"/>
    <col min="4130" max="4130" width="14.28515625" style="10" bestFit="1" customWidth="1"/>
    <col min="4131" max="4140" width="11.42578125" style="10"/>
    <col min="4141" max="4141" width="16" style="10" bestFit="1" customWidth="1"/>
    <col min="4142" max="4143" width="11.42578125" style="10"/>
    <col min="4144" max="4144" width="2.42578125" style="10" bestFit="1" customWidth="1"/>
    <col min="4145" max="4145" width="28.85546875" style="10" customWidth="1"/>
    <col min="4146" max="4146" width="13.5703125" style="10" bestFit="1" customWidth="1"/>
    <col min="4147" max="4147" width="12" style="10" bestFit="1" customWidth="1"/>
    <col min="4148" max="4150" width="11.42578125" style="10"/>
    <col min="4151" max="4151" width="14.42578125" style="10" bestFit="1" customWidth="1"/>
    <col min="4152" max="4152" width="13.28515625" style="10" bestFit="1" customWidth="1"/>
    <col min="4153" max="4153" width="13.42578125" style="10" customWidth="1"/>
    <col min="4154" max="4155" width="14.85546875" style="10" bestFit="1" customWidth="1"/>
    <col min="4156" max="4156" width="15.5703125" style="10" bestFit="1" customWidth="1"/>
    <col min="4157" max="4157" width="10.140625" style="10" customWidth="1"/>
    <col min="4158" max="4158" width="15.5703125" style="10" bestFit="1" customWidth="1"/>
    <col min="4159" max="4159" width="8.85546875" style="10" customWidth="1"/>
    <col min="4160" max="4160" width="15.5703125" style="10" bestFit="1" customWidth="1"/>
    <col min="4161" max="4161" width="8.85546875" style="10" customWidth="1"/>
    <col min="4162" max="4162" width="15.5703125" style="10" bestFit="1" customWidth="1"/>
    <col min="4163" max="4163" width="9.7109375" style="10" customWidth="1"/>
    <col min="4164" max="4164" width="15.5703125" style="10" bestFit="1" customWidth="1"/>
    <col min="4165" max="4165" width="8.42578125" style="10" customWidth="1"/>
    <col min="4166" max="4166" width="15.5703125" style="10" bestFit="1" customWidth="1"/>
    <col min="4167" max="4167" width="9.7109375" style="10" customWidth="1"/>
    <col min="4168" max="4168" width="15.5703125" style="10" bestFit="1" customWidth="1"/>
    <col min="4169" max="4169" width="9.7109375" style="10" customWidth="1"/>
    <col min="4170" max="4170" width="15.5703125" style="10" bestFit="1" customWidth="1"/>
    <col min="4171" max="4171" width="9.7109375" style="10" customWidth="1"/>
    <col min="4172" max="4172" width="15.5703125" style="10" bestFit="1" customWidth="1"/>
    <col min="4173" max="4173" width="10.5703125" style="10" customWidth="1"/>
    <col min="4174" max="4174" width="15.5703125" style="10" bestFit="1" customWidth="1"/>
    <col min="4175" max="4175" width="12.5703125" style="10" customWidth="1"/>
    <col min="4176" max="4177" width="14.85546875" style="10" bestFit="1" customWidth="1"/>
    <col min="4178" max="4178" width="11.42578125" style="10"/>
    <col min="4179" max="4179" width="15.140625" style="10" customWidth="1"/>
    <col min="4180" max="4180" width="14.42578125" style="10" customWidth="1"/>
    <col min="4181" max="4353" width="11.42578125" style="10"/>
    <col min="4354" max="4354" width="3.140625" style="10" bestFit="1" customWidth="1"/>
    <col min="4355" max="4355" width="28.7109375" style="10" customWidth="1"/>
    <col min="4356" max="4356" width="18" style="10" customWidth="1"/>
    <col min="4357" max="4357" width="13.28515625" style="10" bestFit="1" customWidth="1"/>
    <col min="4358" max="4358" width="8" style="10" customWidth="1"/>
    <col min="4359" max="4359" width="13.85546875" style="10" customWidth="1"/>
    <col min="4360" max="4360" width="14.85546875" style="10" customWidth="1"/>
    <col min="4361" max="4362" width="13.5703125" style="10" bestFit="1" customWidth="1"/>
    <col min="4363" max="4363" width="14.7109375" style="10" bestFit="1" customWidth="1"/>
    <col min="4364" max="4364" width="13.42578125" style="10" customWidth="1"/>
    <col min="4365" max="4365" width="13.28515625" style="10" customWidth="1"/>
    <col min="4366" max="4366" width="12.85546875" style="10" customWidth="1"/>
    <col min="4367" max="4367" width="12" style="10" bestFit="1" customWidth="1"/>
    <col min="4368" max="4368" width="13.42578125" style="10" customWidth="1"/>
    <col min="4369" max="4372" width="12.7109375" style="10" bestFit="1" customWidth="1"/>
    <col min="4373" max="4373" width="14.7109375" style="10" customWidth="1"/>
    <col min="4374" max="4374" width="14.85546875" style="10" bestFit="1" customWidth="1"/>
    <col min="4375" max="4375" width="7.5703125" style="10" customWidth="1"/>
    <col min="4376" max="4376" width="11.42578125" style="10"/>
    <col min="4377" max="4377" width="2.42578125" style="10" bestFit="1" customWidth="1"/>
    <col min="4378" max="4378" width="28.5703125" style="10" customWidth="1"/>
    <col min="4379" max="4379" width="14.85546875" style="10" customWidth="1"/>
    <col min="4380" max="4380" width="15.5703125" style="10" customWidth="1"/>
    <col min="4381" max="4383" width="11.42578125" style="10"/>
    <col min="4384" max="4384" width="14.42578125" style="10" bestFit="1" customWidth="1"/>
    <col min="4385" max="4385" width="14.85546875" style="10" customWidth="1"/>
    <col min="4386" max="4386" width="14.28515625" style="10" bestFit="1" customWidth="1"/>
    <col min="4387" max="4396" width="11.42578125" style="10"/>
    <col min="4397" max="4397" width="16" style="10" bestFit="1" customWidth="1"/>
    <col min="4398" max="4399" width="11.42578125" style="10"/>
    <col min="4400" max="4400" width="2.42578125" style="10" bestFit="1" customWidth="1"/>
    <col min="4401" max="4401" width="28.85546875" style="10" customWidth="1"/>
    <col min="4402" max="4402" width="13.5703125" style="10" bestFit="1" customWidth="1"/>
    <col min="4403" max="4403" width="12" style="10" bestFit="1" customWidth="1"/>
    <col min="4404" max="4406" width="11.42578125" style="10"/>
    <col min="4407" max="4407" width="14.42578125" style="10" bestFit="1" customWidth="1"/>
    <col min="4408" max="4408" width="13.28515625" style="10" bestFit="1" customWidth="1"/>
    <col min="4409" max="4409" width="13.42578125" style="10" customWidth="1"/>
    <col min="4410" max="4411" width="14.85546875" style="10" bestFit="1" customWidth="1"/>
    <col min="4412" max="4412" width="15.5703125" style="10" bestFit="1" customWidth="1"/>
    <col min="4413" max="4413" width="10.140625" style="10" customWidth="1"/>
    <col min="4414" max="4414" width="15.5703125" style="10" bestFit="1" customWidth="1"/>
    <col min="4415" max="4415" width="8.85546875" style="10" customWidth="1"/>
    <col min="4416" max="4416" width="15.5703125" style="10" bestFit="1" customWidth="1"/>
    <col min="4417" max="4417" width="8.85546875" style="10" customWidth="1"/>
    <col min="4418" max="4418" width="15.5703125" style="10" bestFit="1" customWidth="1"/>
    <col min="4419" max="4419" width="9.7109375" style="10" customWidth="1"/>
    <col min="4420" max="4420" width="15.5703125" style="10" bestFit="1" customWidth="1"/>
    <col min="4421" max="4421" width="8.42578125" style="10" customWidth="1"/>
    <col min="4422" max="4422" width="15.5703125" style="10" bestFit="1" customWidth="1"/>
    <col min="4423" max="4423" width="9.7109375" style="10" customWidth="1"/>
    <col min="4424" max="4424" width="15.5703125" style="10" bestFit="1" customWidth="1"/>
    <col min="4425" max="4425" width="9.7109375" style="10" customWidth="1"/>
    <col min="4426" max="4426" width="15.5703125" style="10" bestFit="1" customWidth="1"/>
    <col min="4427" max="4427" width="9.7109375" style="10" customWidth="1"/>
    <col min="4428" max="4428" width="15.5703125" style="10" bestFit="1" customWidth="1"/>
    <col min="4429" max="4429" width="10.5703125" style="10" customWidth="1"/>
    <col min="4430" max="4430" width="15.5703125" style="10" bestFit="1" customWidth="1"/>
    <col min="4431" max="4431" width="12.5703125" style="10" customWidth="1"/>
    <col min="4432" max="4433" width="14.85546875" style="10" bestFit="1" customWidth="1"/>
    <col min="4434" max="4434" width="11.42578125" style="10"/>
    <col min="4435" max="4435" width="15.140625" style="10" customWidth="1"/>
    <col min="4436" max="4436" width="14.42578125" style="10" customWidth="1"/>
    <col min="4437" max="4609" width="11.42578125" style="10"/>
    <col min="4610" max="4610" width="3.140625" style="10" bestFit="1" customWidth="1"/>
    <col min="4611" max="4611" width="28.7109375" style="10" customWidth="1"/>
    <col min="4612" max="4612" width="18" style="10" customWidth="1"/>
    <col min="4613" max="4613" width="13.28515625" style="10" bestFit="1" customWidth="1"/>
    <col min="4614" max="4614" width="8" style="10" customWidth="1"/>
    <col min="4615" max="4615" width="13.85546875" style="10" customWidth="1"/>
    <col min="4616" max="4616" width="14.85546875" style="10" customWidth="1"/>
    <col min="4617" max="4618" width="13.5703125" style="10" bestFit="1" customWidth="1"/>
    <col min="4619" max="4619" width="14.7109375" style="10" bestFit="1" customWidth="1"/>
    <col min="4620" max="4620" width="13.42578125" style="10" customWidth="1"/>
    <col min="4621" max="4621" width="13.28515625" style="10" customWidth="1"/>
    <col min="4622" max="4622" width="12.85546875" style="10" customWidth="1"/>
    <col min="4623" max="4623" width="12" style="10" bestFit="1" customWidth="1"/>
    <col min="4624" max="4624" width="13.42578125" style="10" customWidth="1"/>
    <col min="4625" max="4628" width="12.7109375" style="10" bestFit="1" customWidth="1"/>
    <col min="4629" max="4629" width="14.7109375" style="10" customWidth="1"/>
    <col min="4630" max="4630" width="14.85546875" style="10" bestFit="1" customWidth="1"/>
    <col min="4631" max="4631" width="7.5703125" style="10" customWidth="1"/>
    <col min="4632" max="4632" width="11.42578125" style="10"/>
    <col min="4633" max="4633" width="2.42578125" style="10" bestFit="1" customWidth="1"/>
    <col min="4634" max="4634" width="28.5703125" style="10" customWidth="1"/>
    <col min="4635" max="4635" width="14.85546875" style="10" customWidth="1"/>
    <col min="4636" max="4636" width="15.5703125" style="10" customWidth="1"/>
    <col min="4637" max="4639" width="11.42578125" style="10"/>
    <col min="4640" max="4640" width="14.42578125" style="10" bestFit="1" customWidth="1"/>
    <col min="4641" max="4641" width="14.85546875" style="10" customWidth="1"/>
    <col min="4642" max="4642" width="14.28515625" style="10" bestFit="1" customWidth="1"/>
    <col min="4643" max="4652" width="11.42578125" style="10"/>
    <col min="4653" max="4653" width="16" style="10" bestFit="1" customWidth="1"/>
    <col min="4654" max="4655" width="11.42578125" style="10"/>
    <col min="4656" max="4656" width="2.42578125" style="10" bestFit="1" customWidth="1"/>
    <col min="4657" max="4657" width="28.85546875" style="10" customWidth="1"/>
    <col min="4658" max="4658" width="13.5703125" style="10" bestFit="1" customWidth="1"/>
    <col min="4659" max="4659" width="12" style="10" bestFit="1" customWidth="1"/>
    <col min="4660" max="4662" width="11.42578125" style="10"/>
    <col min="4663" max="4663" width="14.42578125" style="10" bestFit="1" customWidth="1"/>
    <col min="4664" max="4664" width="13.28515625" style="10" bestFit="1" customWidth="1"/>
    <col min="4665" max="4665" width="13.42578125" style="10" customWidth="1"/>
    <col min="4666" max="4667" width="14.85546875" style="10" bestFit="1" customWidth="1"/>
    <col min="4668" max="4668" width="15.5703125" style="10" bestFit="1" customWidth="1"/>
    <col min="4669" max="4669" width="10.140625" style="10" customWidth="1"/>
    <col min="4670" max="4670" width="15.5703125" style="10" bestFit="1" customWidth="1"/>
    <col min="4671" max="4671" width="8.85546875" style="10" customWidth="1"/>
    <col min="4672" max="4672" width="15.5703125" style="10" bestFit="1" customWidth="1"/>
    <col min="4673" max="4673" width="8.85546875" style="10" customWidth="1"/>
    <col min="4674" max="4674" width="15.5703125" style="10" bestFit="1" customWidth="1"/>
    <col min="4675" max="4675" width="9.7109375" style="10" customWidth="1"/>
    <col min="4676" max="4676" width="15.5703125" style="10" bestFit="1" customWidth="1"/>
    <col min="4677" max="4677" width="8.42578125" style="10" customWidth="1"/>
    <col min="4678" max="4678" width="15.5703125" style="10" bestFit="1" customWidth="1"/>
    <col min="4679" max="4679" width="9.7109375" style="10" customWidth="1"/>
    <col min="4680" max="4680" width="15.5703125" style="10" bestFit="1" customWidth="1"/>
    <col min="4681" max="4681" width="9.7109375" style="10" customWidth="1"/>
    <col min="4682" max="4682" width="15.5703125" style="10" bestFit="1" customWidth="1"/>
    <col min="4683" max="4683" width="9.7109375" style="10" customWidth="1"/>
    <col min="4684" max="4684" width="15.5703125" style="10" bestFit="1" customWidth="1"/>
    <col min="4685" max="4685" width="10.5703125" style="10" customWidth="1"/>
    <col min="4686" max="4686" width="15.5703125" style="10" bestFit="1" customWidth="1"/>
    <col min="4687" max="4687" width="12.5703125" style="10" customWidth="1"/>
    <col min="4688" max="4689" width="14.85546875" style="10" bestFit="1" customWidth="1"/>
    <col min="4690" max="4690" width="11.42578125" style="10"/>
    <col min="4691" max="4691" width="15.140625" style="10" customWidth="1"/>
    <col min="4692" max="4692" width="14.42578125" style="10" customWidth="1"/>
    <col min="4693" max="4865" width="11.42578125" style="10"/>
    <col min="4866" max="4866" width="3.140625" style="10" bestFit="1" customWidth="1"/>
    <col min="4867" max="4867" width="28.7109375" style="10" customWidth="1"/>
    <col min="4868" max="4868" width="18" style="10" customWidth="1"/>
    <col min="4869" max="4869" width="13.28515625" style="10" bestFit="1" customWidth="1"/>
    <col min="4870" max="4870" width="8" style="10" customWidth="1"/>
    <col min="4871" max="4871" width="13.85546875" style="10" customWidth="1"/>
    <col min="4872" max="4872" width="14.85546875" style="10" customWidth="1"/>
    <col min="4873" max="4874" width="13.5703125" style="10" bestFit="1" customWidth="1"/>
    <col min="4875" max="4875" width="14.7109375" style="10" bestFit="1" customWidth="1"/>
    <col min="4876" max="4876" width="13.42578125" style="10" customWidth="1"/>
    <col min="4877" max="4877" width="13.28515625" style="10" customWidth="1"/>
    <col min="4878" max="4878" width="12.85546875" style="10" customWidth="1"/>
    <col min="4879" max="4879" width="12" style="10" bestFit="1" customWidth="1"/>
    <col min="4880" max="4880" width="13.42578125" style="10" customWidth="1"/>
    <col min="4881" max="4884" width="12.7109375" style="10" bestFit="1" customWidth="1"/>
    <col min="4885" max="4885" width="14.7109375" style="10" customWidth="1"/>
    <col min="4886" max="4886" width="14.85546875" style="10" bestFit="1" customWidth="1"/>
    <col min="4887" max="4887" width="7.5703125" style="10" customWidth="1"/>
    <col min="4888" max="4888" width="11.42578125" style="10"/>
    <col min="4889" max="4889" width="2.42578125" style="10" bestFit="1" customWidth="1"/>
    <col min="4890" max="4890" width="28.5703125" style="10" customWidth="1"/>
    <col min="4891" max="4891" width="14.85546875" style="10" customWidth="1"/>
    <col min="4892" max="4892" width="15.5703125" style="10" customWidth="1"/>
    <col min="4893" max="4895" width="11.42578125" style="10"/>
    <col min="4896" max="4896" width="14.42578125" style="10" bestFit="1" customWidth="1"/>
    <col min="4897" max="4897" width="14.85546875" style="10" customWidth="1"/>
    <col min="4898" max="4898" width="14.28515625" style="10" bestFit="1" customWidth="1"/>
    <col min="4899" max="4908" width="11.42578125" style="10"/>
    <col min="4909" max="4909" width="16" style="10" bestFit="1" customWidth="1"/>
    <col min="4910" max="4911" width="11.42578125" style="10"/>
    <col min="4912" max="4912" width="2.42578125" style="10" bestFit="1" customWidth="1"/>
    <col min="4913" max="4913" width="28.85546875" style="10" customWidth="1"/>
    <col min="4914" max="4914" width="13.5703125" style="10" bestFit="1" customWidth="1"/>
    <col min="4915" max="4915" width="12" style="10" bestFit="1" customWidth="1"/>
    <col min="4916" max="4918" width="11.42578125" style="10"/>
    <col min="4919" max="4919" width="14.42578125" style="10" bestFit="1" customWidth="1"/>
    <col min="4920" max="4920" width="13.28515625" style="10" bestFit="1" customWidth="1"/>
    <col min="4921" max="4921" width="13.42578125" style="10" customWidth="1"/>
    <col min="4922" max="4923" width="14.85546875" style="10" bestFit="1" customWidth="1"/>
    <col min="4924" max="4924" width="15.5703125" style="10" bestFit="1" customWidth="1"/>
    <col min="4925" max="4925" width="10.140625" style="10" customWidth="1"/>
    <col min="4926" max="4926" width="15.5703125" style="10" bestFit="1" customWidth="1"/>
    <col min="4927" max="4927" width="8.85546875" style="10" customWidth="1"/>
    <col min="4928" max="4928" width="15.5703125" style="10" bestFit="1" customWidth="1"/>
    <col min="4929" max="4929" width="8.85546875" style="10" customWidth="1"/>
    <col min="4930" max="4930" width="15.5703125" style="10" bestFit="1" customWidth="1"/>
    <col min="4931" max="4931" width="9.7109375" style="10" customWidth="1"/>
    <col min="4932" max="4932" width="15.5703125" style="10" bestFit="1" customWidth="1"/>
    <col min="4933" max="4933" width="8.42578125" style="10" customWidth="1"/>
    <col min="4934" max="4934" width="15.5703125" style="10" bestFit="1" customWidth="1"/>
    <col min="4935" max="4935" width="9.7109375" style="10" customWidth="1"/>
    <col min="4936" max="4936" width="15.5703125" style="10" bestFit="1" customWidth="1"/>
    <col min="4937" max="4937" width="9.7109375" style="10" customWidth="1"/>
    <col min="4938" max="4938" width="15.5703125" style="10" bestFit="1" customWidth="1"/>
    <col min="4939" max="4939" width="9.7109375" style="10" customWidth="1"/>
    <col min="4940" max="4940" width="15.5703125" style="10" bestFit="1" customWidth="1"/>
    <col min="4941" max="4941" width="10.5703125" style="10" customWidth="1"/>
    <col min="4942" max="4942" width="15.5703125" style="10" bestFit="1" customWidth="1"/>
    <col min="4943" max="4943" width="12.5703125" style="10" customWidth="1"/>
    <col min="4944" max="4945" width="14.85546875" style="10" bestFit="1" customWidth="1"/>
    <col min="4946" max="4946" width="11.42578125" style="10"/>
    <col min="4947" max="4947" width="15.140625" style="10" customWidth="1"/>
    <col min="4948" max="4948" width="14.42578125" style="10" customWidth="1"/>
    <col min="4949" max="5121" width="11.42578125" style="10"/>
    <col min="5122" max="5122" width="3.140625" style="10" bestFit="1" customWidth="1"/>
    <col min="5123" max="5123" width="28.7109375" style="10" customWidth="1"/>
    <col min="5124" max="5124" width="18" style="10" customWidth="1"/>
    <col min="5125" max="5125" width="13.28515625" style="10" bestFit="1" customWidth="1"/>
    <col min="5126" max="5126" width="8" style="10" customWidth="1"/>
    <col min="5127" max="5127" width="13.85546875" style="10" customWidth="1"/>
    <col min="5128" max="5128" width="14.85546875" style="10" customWidth="1"/>
    <col min="5129" max="5130" width="13.5703125" style="10" bestFit="1" customWidth="1"/>
    <col min="5131" max="5131" width="14.7109375" style="10" bestFit="1" customWidth="1"/>
    <col min="5132" max="5132" width="13.42578125" style="10" customWidth="1"/>
    <col min="5133" max="5133" width="13.28515625" style="10" customWidth="1"/>
    <col min="5134" max="5134" width="12.85546875" style="10" customWidth="1"/>
    <col min="5135" max="5135" width="12" style="10" bestFit="1" customWidth="1"/>
    <col min="5136" max="5136" width="13.42578125" style="10" customWidth="1"/>
    <col min="5137" max="5140" width="12.7109375" style="10" bestFit="1" customWidth="1"/>
    <col min="5141" max="5141" width="14.7109375" style="10" customWidth="1"/>
    <col min="5142" max="5142" width="14.85546875" style="10" bestFit="1" customWidth="1"/>
    <col min="5143" max="5143" width="7.5703125" style="10" customWidth="1"/>
    <col min="5144" max="5144" width="11.42578125" style="10"/>
    <col min="5145" max="5145" width="2.42578125" style="10" bestFit="1" customWidth="1"/>
    <col min="5146" max="5146" width="28.5703125" style="10" customWidth="1"/>
    <col min="5147" max="5147" width="14.85546875" style="10" customWidth="1"/>
    <col min="5148" max="5148" width="15.5703125" style="10" customWidth="1"/>
    <col min="5149" max="5151" width="11.42578125" style="10"/>
    <col min="5152" max="5152" width="14.42578125" style="10" bestFit="1" customWidth="1"/>
    <col min="5153" max="5153" width="14.85546875" style="10" customWidth="1"/>
    <col min="5154" max="5154" width="14.28515625" style="10" bestFit="1" customWidth="1"/>
    <col min="5155" max="5164" width="11.42578125" style="10"/>
    <col min="5165" max="5165" width="16" style="10" bestFit="1" customWidth="1"/>
    <col min="5166" max="5167" width="11.42578125" style="10"/>
    <col min="5168" max="5168" width="2.42578125" style="10" bestFit="1" customWidth="1"/>
    <col min="5169" max="5169" width="28.85546875" style="10" customWidth="1"/>
    <col min="5170" max="5170" width="13.5703125" style="10" bestFit="1" customWidth="1"/>
    <col min="5171" max="5171" width="12" style="10" bestFit="1" customWidth="1"/>
    <col min="5172" max="5174" width="11.42578125" style="10"/>
    <col min="5175" max="5175" width="14.42578125" style="10" bestFit="1" customWidth="1"/>
    <col min="5176" max="5176" width="13.28515625" style="10" bestFit="1" customWidth="1"/>
    <col min="5177" max="5177" width="13.42578125" style="10" customWidth="1"/>
    <col min="5178" max="5179" width="14.85546875" style="10" bestFit="1" customWidth="1"/>
    <col min="5180" max="5180" width="15.5703125" style="10" bestFit="1" customWidth="1"/>
    <col min="5181" max="5181" width="10.140625" style="10" customWidth="1"/>
    <col min="5182" max="5182" width="15.5703125" style="10" bestFit="1" customWidth="1"/>
    <col min="5183" max="5183" width="8.85546875" style="10" customWidth="1"/>
    <col min="5184" max="5184" width="15.5703125" style="10" bestFit="1" customWidth="1"/>
    <col min="5185" max="5185" width="8.85546875" style="10" customWidth="1"/>
    <col min="5186" max="5186" width="15.5703125" style="10" bestFit="1" customWidth="1"/>
    <col min="5187" max="5187" width="9.7109375" style="10" customWidth="1"/>
    <col min="5188" max="5188" width="15.5703125" style="10" bestFit="1" customWidth="1"/>
    <col min="5189" max="5189" width="8.42578125" style="10" customWidth="1"/>
    <col min="5190" max="5190" width="15.5703125" style="10" bestFit="1" customWidth="1"/>
    <col min="5191" max="5191" width="9.7109375" style="10" customWidth="1"/>
    <col min="5192" max="5192" width="15.5703125" style="10" bestFit="1" customWidth="1"/>
    <col min="5193" max="5193" width="9.7109375" style="10" customWidth="1"/>
    <col min="5194" max="5194" width="15.5703125" style="10" bestFit="1" customWidth="1"/>
    <col min="5195" max="5195" width="9.7109375" style="10" customWidth="1"/>
    <col min="5196" max="5196" width="15.5703125" style="10" bestFit="1" customWidth="1"/>
    <col min="5197" max="5197" width="10.5703125" style="10" customWidth="1"/>
    <col min="5198" max="5198" width="15.5703125" style="10" bestFit="1" customWidth="1"/>
    <col min="5199" max="5199" width="12.5703125" style="10" customWidth="1"/>
    <col min="5200" max="5201" width="14.85546875" style="10" bestFit="1" customWidth="1"/>
    <col min="5202" max="5202" width="11.42578125" style="10"/>
    <col min="5203" max="5203" width="15.140625" style="10" customWidth="1"/>
    <col min="5204" max="5204" width="14.42578125" style="10" customWidth="1"/>
    <col min="5205" max="5377" width="11.42578125" style="10"/>
    <col min="5378" max="5378" width="3.140625" style="10" bestFit="1" customWidth="1"/>
    <col min="5379" max="5379" width="28.7109375" style="10" customWidth="1"/>
    <col min="5380" max="5380" width="18" style="10" customWidth="1"/>
    <col min="5381" max="5381" width="13.28515625" style="10" bestFit="1" customWidth="1"/>
    <col min="5382" max="5382" width="8" style="10" customWidth="1"/>
    <col min="5383" max="5383" width="13.85546875" style="10" customWidth="1"/>
    <col min="5384" max="5384" width="14.85546875" style="10" customWidth="1"/>
    <col min="5385" max="5386" width="13.5703125" style="10" bestFit="1" customWidth="1"/>
    <col min="5387" max="5387" width="14.7109375" style="10" bestFit="1" customWidth="1"/>
    <col min="5388" max="5388" width="13.42578125" style="10" customWidth="1"/>
    <col min="5389" max="5389" width="13.28515625" style="10" customWidth="1"/>
    <col min="5390" max="5390" width="12.85546875" style="10" customWidth="1"/>
    <col min="5391" max="5391" width="12" style="10" bestFit="1" customWidth="1"/>
    <col min="5392" max="5392" width="13.42578125" style="10" customWidth="1"/>
    <col min="5393" max="5396" width="12.7109375" style="10" bestFit="1" customWidth="1"/>
    <col min="5397" max="5397" width="14.7109375" style="10" customWidth="1"/>
    <col min="5398" max="5398" width="14.85546875" style="10" bestFit="1" customWidth="1"/>
    <col min="5399" max="5399" width="7.5703125" style="10" customWidth="1"/>
    <col min="5400" max="5400" width="11.42578125" style="10"/>
    <col min="5401" max="5401" width="2.42578125" style="10" bestFit="1" customWidth="1"/>
    <col min="5402" max="5402" width="28.5703125" style="10" customWidth="1"/>
    <col min="5403" max="5403" width="14.85546875" style="10" customWidth="1"/>
    <col min="5404" max="5404" width="15.5703125" style="10" customWidth="1"/>
    <col min="5405" max="5407" width="11.42578125" style="10"/>
    <col min="5408" max="5408" width="14.42578125" style="10" bestFit="1" customWidth="1"/>
    <col min="5409" max="5409" width="14.85546875" style="10" customWidth="1"/>
    <col min="5410" max="5410" width="14.28515625" style="10" bestFit="1" customWidth="1"/>
    <col min="5411" max="5420" width="11.42578125" style="10"/>
    <col min="5421" max="5421" width="16" style="10" bestFit="1" customWidth="1"/>
    <col min="5422" max="5423" width="11.42578125" style="10"/>
    <col min="5424" max="5424" width="2.42578125" style="10" bestFit="1" customWidth="1"/>
    <col min="5425" max="5425" width="28.85546875" style="10" customWidth="1"/>
    <col min="5426" max="5426" width="13.5703125" style="10" bestFit="1" customWidth="1"/>
    <col min="5427" max="5427" width="12" style="10" bestFit="1" customWidth="1"/>
    <col min="5428" max="5430" width="11.42578125" style="10"/>
    <col min="5431" max="5431" width="14.42578125" style="10" bestFit="1" customWidth="1"/>
    <col min="5432" max="5432" width="13.28515625" style="10" bestFit="1" customWidth="1"/>
    <col min="5433" max="5433" width="13.42578125" style="10" customWidth="1"/>
    <col min="5434" max="5435" width="14.85546875" style="10" bestFit="1" customWidth="1"/>
    <col min="5436" max="5436" width="15.5703125" style="10" bestFit="1" customWidth="1"/>
    <col min="5437" max="5437" width="10.140625" style="10" customWidth="1"/>
    <col min="5438" max="5438" width="15.5703125" style="10" bestFit="1" customWidth="1"/>
    <col min="5439" max="5439" width="8.85546875" style="10" customWidth="1"/>
    <col min="5440" max="5440" width="15.5703125" style="10" bestFit="1" customWidth="1"/>
    <col min="5441" max="5441" width="8.85546875" style="10" customWidth="1"/>
    <col min="5442" max="5442" width="15.5703125" style="10" bestFit="1" customWidth="1"/>
    <col min="5443" max="5443" width="9.7109375" style="10" customWidth="1"/>
    <col min="5444" max="5444" width="15.5703125" style="10" bestFit="1" customWidth="1"/>
    <col min="5445" max="5445" width="8.42578125" style="10" customWidth="1"/>
    <col min="5446" max="5446" width="15.5703125" style="10" bestFit="1" customWidth="1"/>
    <col min="5447" max="5447" width="9.7109375" style="10" customWidth="1"/>
    <col min="5448" max="5448" width="15.5703125" style="10" bestFit="1" customWidth="1"/>
    <col min="5449" max="5449" width="9.7109375" style="10" customWidth="1"/>
    <col min="5450" max="5450" width="15.5703125" style="10" bestFit="1" customWidth="1"/>
    <col min="5451" max="5451" width="9.7109375" style="10" customWidth="1"/>
    <col min="5452" max="5452" width="15.5703125" style="10" bestFit="1" customWidth="1"/>
    <col min="5453" max="5453" width="10.5703125" style="10" customWidth="1"/>
    <col min="5454" max="5454" width="15.5703125" style="10" bestFit="1" customWidth="1"/>
    <col min="5455" max="5455" width="12.5703125" style="10" customWidth="1"/>
    <col min="5456" max="5457" width="14.85546875" style="10" bestFit="1" customWidth="1"/>
    <col min="5458" max="5458" width="11.42578125" style="10"/>
    <col min="5459" max="5459" width="15.140625" style="10" customWidth="1"/>
    <col min="5460" max="5460" width="14.42578125" style="10" customWidth="1"/>
    <col min="5461" max="5633" width="11.42578125" style="10"/>
    <col min="5634" max="5634" width="3.140625" style="10" bestFit="1" customWidth="1"/>
    <col min="5635" max="5635" width="28.7109375" style="10" customWidth="1"/>
    <col min="5636" max="5636" width="18" style="10" customWidth="1"/>
    <col min="5637" max="5637" width="13.28515625" style="10" bestFit="1" customWidth="1"/>
    <col min="5638" max="5638" width="8" style="10" customWidth="1"/>
    <col min="5639" max="5639" width="13.85546875" style="10" customWidth="1"/>
    <col min="5640" max="5640" width="14.85546875" style="10" customWidth="1"/>
    <col min="5641" max="5642" width="13.5703125" style="10" bestFit="1" customWidth="1"/>
    <col min="5643" max="5643" width="14.7109375" style="10" bestFit="1" customWidth="1"/>
    <col min="5644" max="5644" width="13.42578125" style="10" customWidth="1"/>
    <col min="5645" max="5645" width="13.28515625" style="10" customWidth="1"/>
    <col min="5646" max="5646" width="12.85546875" style="10" customWidth="1"/>
    <col min="5647" max="5647" width="12" style="10" bestFit="1" customWidth="1"/>
    <col min="5648" max="5648" width="13.42578125" style="10" customWidth="1"/>
    <col min="5649" max="5652" width="12.7109375" style="10" bestFit="1" customWidth="1"/>
    <col min="5653" max="5653" width="14.7109375" style="10" customWidth="1"/>
    <col min="5654" max="5654" width="14.85546875" style="10" bestFit="1" customWidth="1"/>
    <col min="5655" max="5655" width="7.5703125" style="10" customWidth="1"/>
    <col min="5656" max="5656" width="11.42578125" style="10"/>
    <col min="5657" max="5657" width="2.42578125" style="10" bestFit="1" customWidth="1"/>
    <col min="5658" max="5658" width="28.5703125" style="10" customWidth="1"/>
    <col min="5659" max="5659" width="14.85546875" style="10" customWidth="1"/>
    <col min="5660" max="5660" width="15.5703125" style="10" customWidth="1"/>
    <col min="5661" max="5663" width="11.42578125" style="10"/>
    <col min="5664" max="5664" width="14.42578125" style="10" bestFit="1" customWidth="1"/>
    <col min="5665" max="5665" width="14.85546875" style="10" customWidth="1"/>
    <col min="5666" max="5666" width="14.28515625" style="10" bestFit="1" customWidth="1"/>
    <col min="5667" max="5676" width="11.42578125" style="10"/>
    <col min="5677" max="5677" width="16" style="10" bestFit="1" customWidth="1"/>
    <col min="5678" max="5679" width="11.42578125" style="10"/>
    <col min="5680" max="5680" width="2.42578125" style="10" bestFit="1" customWidth="1"/>
    <col min="5681" max="5681" width="28.85546875" style="10" customWidth="1"/>
    <col min="5682" max="5682" width="13.5703125" style="10" bestFit="1" customWidth="1"/>
    <col min="5683" max="5683" width="12" style="10" bestFit="1" customWidth="1"/>
    <col min="5684" max="5686" width="11.42578125" style="10"/>
    <col min="5687" max="5687" width="14.42578125" style="10" bestFit="1" customWidth="1"/>
    <col min="5688" max="5688" width="13.28515625" style="10" bestFit="1" customWidth="1"/>
    <col min="5689" max="5689" width="13.42578125" style="10" customWidth="1"/>
    <col min="5690" max="5691" width="14.85546875" style="10" bestFit="1" customWidth="1"/>
    <col min="5692" max="5692" width="15.5703125" style="10" bestFit="1" customWidth="1"/>
    <col min="5693" max="5693" width="10.140625" style="10" customWidth="1"/>
    <col min="5694" max="5694" width="15.5703125" style="10" bestFit="1" customWidth="1"/>
    <col min="5695" max="5695" width="8.85546875" style="10" customWidth="1"/>
    <col min="5696" max="5696" width="15.5703125" style="10" bestFit="1" customWidth="1"/>
    <col min="5697" max="5697" width="8.85546875" style="10" customWidth="1"/>
    <col min="5698" max="5698" width="15.5703125" style="10" bestFit="1" customWidth="1"/>
    <col min="5699" max="5699" width="9.7109375" style="10" customWidth="1"/>
    <col min="5700" max="5700" width="15.5703125" style="10" bestFit="1" customWidth="1"/>
    <col min="5701" max="5701" width="8.42578125" style="10" customWidth="1"/>
    <col min="5702" max="5702" width="15.5703125" style="10" bestFit="1" customWidth="1"/>
    <col min="5703" max="5703" width="9.7109375" style="10" customWidth="1"/>
    <col min="5704" max="5704" width="15.5703125" style="10" bestFit="1" customWidth="1"/>
    <col min="5705" max="5705" width="9.7109375" style="10" customWidth="1"/>
    <col min="5706" max="5706" width="15.5703125" style="10" bestFit="1" customWidth="1"/>
    <col min="5707" max="5707" width="9.7109375" style="10" customWidth="1"/>
    <col min="5708" max="5708" width="15.5703125" style="10" bestFit="1" customWidth="1"/>
    <col min="5709" max="5709" width="10.5703125" style="10" customWidth="1"/>
    <col min="5710" max="5710" width="15.5703125" style="10" bestFit="1" customWidth="1"/>
    <col min="5711" max="5711" width="12.5703125" style="10" customWidth="1"/>
    <col min="5712" max="5713" width="14.85546875" style="10" bestFit="1" customWidth="1"/>
    <col min="5714" max="5714" width="11.42578125" style="10"/>
    <col min="5715" max="5715" width="15.140625" style="10" customWidth="1"/>
    <col min="5716" max="5716" width="14.42578125" style="10" customWidth="1"/>
    <col min="5717" max="5889" width="11.42578125" style="10"/>
    <col min="5890" max="5890" width="3.140625" style="10" bestFit="1" customWidth="1"/>
    <col min="5891" max="5891" width="28.7109375" style="10" customWidth="1"/>
    <col min="5892" max="5892" width="18" style="10" customWidth="1"/>
    <col min="5893" max="5893" width="13.28515625" style="10" bestFit="1" customWidth="1"/>
    <col min="5894" max="5894" width="8" style="10" customWidth="1"/>
    <col min="5895" max="5895" width="13.85546875" style="10" customWidth="1"/>
    <col min="5896" max="5896" width="14.85546875" style="10" customWidth="1"/>
    <col min="5897" max="5898" width="13.5703125" style="10" bestFit="1" customWidth="1"/>
    <col min="5899" max="5899" width="14.7109375" style="10" bestFit="1" customWidth="1"/>
    <col min="5900" max="5900" width="13.42578125" style="10" customWidth="1"/>
    <col min="5901" max="5901" width="13.28515625" style="10" customWidth="1"/>
    <col min="5902" max="5902" width="12.85546875" style="10" customWidth="1"/>
    <col min="5903" max="5903" width="12" style="10" bestFit="1" customWidth="1"/>
    <col min="5904" max="5904" width="13.42578125" style="10" customWidth="1"/>
    <col min="5905" max="5908" width="12.7109375" style="10" bestFit="1" customWidth="1"/>
    <col min="5909" max="5909" width="14.7109375" style="10" customWidth="1"/>
    <col min="5910" max="5910" width="14.85546875" style="10" bestFit="1" customWidth="1"/>
    <col min="5911" max="5911" width="7.5703125" style="10" customWidth="1"/>
    <col min="5912" max="5912" width="11.42578125" style="10"/>
    <col min="5913" max="5913" width="2.42578125" style="10" bestFit="1" customWidth="1"/>
    <col min="5914" max="5914" width="28.5703125" style="10" customWidth="1"/>
    <col min="5915" max="5915" width="14.85546875" style="10" customWidth="1"/>
    <col min="5916" max="5916" width="15.5703125" style="10" customWidth="1"/>
    <col min="5917" max="5919" width="11.42578125" style="10"/>
    <col min="5920" max="5920" width="14.42578125" style="10" bestFit="1" customWidth="1"/>
    <col min="5921" max="5921" width="14.85546875" style="10" customWidth="1"/>
    <col min="5922" max="5922" width="14.28515625" style="10" bestFit="1" customWidth="1"/>
    <col min="5923" max="5932" width="11.42578125" style="10"/>
    <col min="5933" max="5933" width="16" style="10" bestFit="1" customWidth="1"/>
    <col min="5934" max="5935" width="11.42578125" style="10"/>
    <col min="5936" max="5936" width="2.42578125" style="10" bestFit="1" customWidth="1"/>
    <col min="5937" max="5937" width="28.85546875" style="10" customWidth="1"/>
    <col min="5938" max="5938" width="13.5703125" style="10" bestFit="1" customWidth="1"/>
    <col min="5939" max="5939" width="12" style="10" bestFit="1" customWidth="1"/>
    <col min="5940" max="5942" width="11.42578125" style="10"/>
    <col min="5943" max="5943" width="14.42578125" style="10" bestFit="1" customWidth="1"/>
    <col min="5944" max="5944" width="13.28515625" style="10" bestFit="1" customWidth="1"/>
    <col min="5945" max="5945" width="13.42578125" style="10" customWidth="1"/>
    <col min="5946" max="5947" width="14.85546875" style="10" bestFit="1" customWidth="1"/>
    <col min="5948" max="5948" width="15.5703125" style="10" bestFit="1" customWidth="1"/>
    <col min="5949" max="5949" width="10.140625" style="10" customWidth="1"/>
    <col min="5950" max="5950" width="15.5703125" style="10" bestFit="1" customWidth="1"/>
    <col min="5951" max="5951" width="8.85546875" style="10" customWidth="1"/>
    <col min="5952" max="5952" width="15.5703125" style="10" bestFit="1" customWidth="1"/>
    <col min="5953" max="5953" width="8.85546875" style="10" customWidth="1"/>
    <col min="5954" max="5954" width="15.5703125" style="10" bestFit="1" customWidth="1"/>
    <col min="5955" max="5955" width="9.7109375" style="10" customWidth="1"/>
    <col min="5956" max="5956" width="15.5703125" style="10" bestFit="1" customWidth="1"/>
    <col min="5957" max="5957" width="8.42578125" style="10" customWidth="1"/>
    <col min="5958" max="5958" width="15.5703125" style="10" bestFit="1" customWidth="1"/>
    <col min="5959" max="5959" width="9.7109375" style="10" customWidth="1"/>
    <col min="5960" max="5960" width="15.5703125" style="10" bestFit="1" customWidth="1"/>
    <col min="5961" max="5961" width="9.7109375" style="10" customWidth="1"/>
    <col min="5962" max="5962" width="15.5703125" style="10" bestFit="1" customWidth="1"/>
    <col min="5963" max="5963" width="9.7109375" style="10" customWidth="1"/>
    <col min="5964" max="5964" width="15.5703125" style="10" bestFit="1" customWidth="1"/>
    <col min="5965" max="5965" width="10.5703125" style="10" customWidth="1"/>
    <col min="5966" max="5966" width="15.5703125" style="10" bestFit="1" customWidth="1"/>
    <col min="5967" max="5967" width="12.5703125" style="10" customWidth="1"/>
    <col min="5968" max="5969" width="14.85546875" style="10" bestFit="1" customWidth="1"/>
    <col min="5970" max="5970" width="11.42578125" style="10"/>
    <col min="5971" max="5971" width="15.140625" style="10" customWidth="1"/>
    <col min="5972" max="5972" width="14.42578125" style="10" customWidth="1"/>
    <col min="5973" max="6145" width="11.42578125" style="10"/>
    <col min="6146" max="6146" width="3.140625" style="10" bestFit="1" customWidth="1"/>
    <col min="6147" max="6147" width="28.7109375" style="10" customWidth="1"/>
    <col min="6148" max="6148" width="18" style="10" customWidth="1"/>
    <col min="6149" max="6149" width="13.28515625" style="10" bestFit="1" customWidth="1"/>
    <col min="6150" max="6150" width="8" style="10" customWidth="1"/>
    <col min="6151" max="6151" width="13.85546875" style="10" customWidth="1"/>
    <col min="6152" max="6152" width="14.85546875" style="10" customWidth="1"/>
    <col min="6153" max="6154" width="13.5703125" style="10" bestFit="1" customWidth="1"/>
    <col min="6155" max="6155" width="14.7109375" style="10" bestFit="1" customWidth="1"/>
    <col min="6156" max="6156" width="13.42578125" style="10" customWidth="1"/>
    <col min="6157" max="6157" width="13.28515625" style="10" customWidth="1"/>
    <col min="6158" max="6158" width="12.85546875" style="10" customWidth="1"/>
    <col min="6159" max="6159" width="12" style="10" bestFit="1" customWidth="1"/>
    <col min="6160" max="6160" width="13.42578125" style="10" customWidth="1"/>
    <col min="6161" max="6164" width="12.7109375" style="10" bestFit="1" customWidth="1"/>
    <col min="6165" max="6165" width="14.7109375" style="10" customWidth="1"/>
    <col min="6166" max="6166" width="14.85546875" style="10" bestFit="1" customWidth="1"/>
    <col min="6167" max="6167" width="7.5703125" style="10" customWidth="1"/>
    <col min="6168" max="6168" width="11.42578125" style="10"/>
    <col min="6169" max="6169" width="2.42578125" style="10" bestFit="1" customWidth="1"/>
    <col min="6170" max="6170" width="28.5703125" style="10" customWidth="1"/>
    <col min="6171" max="6171" width="14.85546875" style="10" customWidth="1"/>
    <col min="6172" max="6172" width="15.5703125" style="10" customWidth="1"/>
    <col min="6173" max="6175" width="11.42578125" style="10"/>
    <col min="6176" max="6176" width="14.42578125" style="10" bestFit="1" customWidth="1"/>
    <col min="6177" max="6177" width="14.85546875" style="10" customWidth="1"/>
    <col min="6178" max="6178" width="14.28515625" style="10" bestFit="1" customWidth="1"/>
    <col min="6179" max="6188" width="11.42578125" style="10"/>
    <col min="6189" max="6189" width="16" style="10" bestFit="1" customWidth="1"/>
    <col min="6190" max="6191" width="11.42578125" style="10"/>
    <col min="6192" max="6192" width="2.42578125" style="10" bestFit="1" customWidth="1"/>
    <col min="6193" max="6193" width="28.85546875" style="10" customWidth="1"/>
    <col min="6194" max="6194" width="13.5703125" style="10" bestFit="1" customWidth="1"/>
    <col min="6195" max="6195" width="12" style="10" bestFit="1" customWidth="1"/>
    <col min="6196" max="6198" width="11.42578125" style="10"/>
    <col min="6199" max="6199" width="14.42578125" style="10" bestFit="1" customWidth="1"/>
    <col min="6200" max="6200" width="13.28515625" style="10" bestFit="1" customWidth="1"/>
    <col min="6201" max="6201" width="13.42578125" style="10" customWidth="1"/>
    <col min="6202" max="6203" width="14.85546875" style="10" bestFit="1" customWidth="1"/>
    <col min="6204" max="6204" width="15.5703125" style="10" bestFit="1" customWidth="1"/>
    <col min="6205" max="6205" width="10.140625" style="10" customWidth="1"/>
    <col min="6206" max="6206" width="15.5703125" style="10" bestFit="1" customWidth="1"/>
    <col min="6207" max="6207" width="8.85546875" style="10" customWidth="1"/>
    <col min="6208" max="6208" width="15.5703125" style="10" bestFit="1" customWidth="1"/>
    <col min="6209" max="6209" width="8.85546875" style="10" customWidth="1"/>
    <col min="6210" max="6210" width="15.5703125" style="10" bestFit="1" customWidth="1"/>
    <col min="6211" max="6211" width="9.7109375" style="10" customWidth="1"/>
    <col min="6212" max="6212" width="15.5703125" style="10" bestFit="1" customWidth="1"/>
    <col min="6213" max="6213" width="8.42578125" style="10" customWidth="1"/>
    <col min="6214" max="6214" width="15.5703125" style="10" bestFit="1" customWidth="1"/>
    <col min="6215" max="6215" width="9.7109375" style="10" customWidth="1"/>
    <col min="6216" max="6216" width="15.5703125" style="10" bestFit="1" customWidth="1"/>
    <col min="6217" max="6217" width="9.7109375" style="10" customWidth="1"/>
    <col min="6218" max="6218" width="15.5703125" style="10" bestFit="1" customWidth="1"/>
    <col min="6219" max="6219" width="9.7109375" style="10" customWidth="1"/>
    <col min="6220" max="6220" width="15.5703125" style="10" bestFit="1" customWidth="1"/>
    <col min="6221" max="6221" width="10.5703125" style="10" customWidth="1"/>
    <col min="6222" max="6222" width="15.5703125" style="10" bestFit="1" customWidth="1"/>
    <col min="6223" max="6223" width="12.5703125" style="10" customWidth="1"/>
    <col min="6224" max="6225" width="14.85546875" style="10" bestFit="1" customWidth="1"/>
    <col min="6226" max="6226" width="11.42578125" style="10"/>
    <col min="6227" max="6227" width="15.140625" style="10" customWidth="1"/>
    <col min="6228" max="6228" width="14.42578125" style="10" customWidth="1"/>
    <col min="6229" max="6401" width="11.42578125" style="10"/>
    <col min="6402" max="6402" width="3.140625" style="10" bestFit="1" customWidth="1"/>
    <col min="6403" max="6403" width="28.7109375" style="10" customWidth="1"/>
    <col min="6404" max="6404" width="18" style="10" customWidth="1"/>
    <col min="6405" max="6405" width="13.28515625" style="10" bestFit="1" customWidth="1"/>
    <col min="6406" max="6406" width="8" style="10" customWidth="1"/>
    <col min="6407" max="6407" width="13.85546875" style="10" customWidth="1"/>
    <col min="6408" max="6408" width="14.85546875" style="10" customWidth="1"/>
    <col min="6409" max="6410" width="13.5703125" style="10" bestFit="1" customWidth="1"/>
    <col min="6411" max="6411" width="14.7109375" style="10" bestFit="1" customWidth="1"/>
    <col min="6412" max="6412" width="13.42578125" style="10" customWidth="1"/>
    <col min="6413" max="6413" width="13.28515625" style="10" customWidth="1"/>
    <col min="6414" max="6414" width="12.85546875" style="10" customWidth="1"/>
    <col min="6415" max="6415" width="12" style="10" bestFit="1" customWidth="1"/>
    <col min="6416" max="6416" width="13.42578125" style="10" customWidth="1"/>
    <col min="6417" max="6420" width="12.7109375" style="10" bestFit="1" customWidth="1"/>
    <col min="6421" max="6421" width="14.7109375" style="10" customWidth="1"/>
    <col min="6422" max="6422" width="14.85546875" style="10" bestFit="1" customWidth="1"/>
    <col min="6423" max="6423" width="7.5703125" style="10" customWidth="1"/>
    <col min="6424" max="6424" width="11.42578125" style="10"/>
    <col min="6425" max="6425" width="2.42578125" style="10" bestFit="1" customWidth="1"/>
    <col min="6426" max="6426" width="28.5703125" style="10" customWidth="1"/>
    <col min="6427" max="6427" width="14.85546875" style="10" customWidth="1"/>
    <col min="6428" max="6428" width="15.5703125" style="10" customWidth="1"/>
    <col min="6429" max="6431" width="11.42578125" style="10"/>
    <col min="6432" max="6432" width="14.42578125" style="10" bestFit="1" customWidth="1"/>
    <col min="6433" max="6433" width="14.85546875" style="10" customWidth="1"/>
    <col min="6434" max="6434" width="14.28515625" style="10" bestFit="1" customWidth="1"/>
    <col min="6435" max="6444" width="11.42578125" style="10"/>
    <col min="6445" max="6445" width="16" style="10" bestFit="1" customWidth="1"/>
    <col min="6446" max="6447" width="11.42578125" style="10"/>
    <col min="6448" max="6448" width="2.42578125" style="10" bestFit="1" customWidth="1"/>
    <col min="6449" max="6449" width="28.85546875" style="10" customWidth="1"/>
    <col min="6450" max="6450" width="13.5703125" style="10" bestFit="1" customWidth="1"/>
    <col min="6451" max="6451" width="12" style="10" bestFit="1" customWidth="1"/>
    <col min="6452" max="6454" width="11.42578125" style="10"/>
    <col min="6455" max="6455" width="14.42578125" style="10" bestFit="1" customWidth="1"/>
    <col min="6456" max="6456" width="13.28515625" style="10" bestFit="1" customWidth="1"/>
    <col min="6457" max="6457" width="13.42578125" style="10" customWidth="1"/>
    <col min="6458" max="6459" width="14.85546875" style="10" bestFit="1" customWidth="1"/>
    <col min="6460" max="6460" width="15.5703125" style="10" bestFit="1" customWidth="1"/>
    <col min="6461" max="6461" width="10.140625" style="10" customWidth="1"/>
    <col min="6462" max="6462" width="15.5703125" style="10" bestFit="1" customWidth="1"/>
    <col min="6463" max="6463" width="8.85546875" style="10" customWidth="1"/>
    <col min="6464" max="6464" width="15.5703125" style="10" bestFit="1" customWidth="1"/>
    <col min="6465" max="6465" width="8.85546875" style="10" customWidth="1"/>
    <col min="6466" max="6466" width="15.5703125" style="10" bestFit="1" customWidth="1"/>
    <col min="6467" max="6467" width="9.7109375" style="10" customWidth="1"/>
    <col min="6468" max="6468" width="15.5703125" style="10" bestFit="1" customWidth="1"/>
    <col min="6469" max="6469" width="8.42578125" style="10" customWidth="1"/>
    <col min="6470" max="6470" width="15.5703125" style="10" bestFit="1" customWidth="1"/>
    <col min="6471" max="6471" width="9.7109375" style="10" customWidth="1"/>
    <col min="6472" max="6472" width="15.5703125" style="10" bestFit="1" customWidth="1"/>
    <col min="6473" max="6473" width="9.7109375" style="10" customWidth="1"/>
    <col min="6474" max="6474" width="15.5703125" style="10" bestFit="1" customWidth="1"/>
    <col min="6475" max="6475" width="9.7109375" style="10" customWidth="1"/>
    <col min="6476" max="6476" width="15.5703125" style="10" bestFit="1" customWidth="1"/>
    <col min="6477" max="6477" width="10.5703125" style="10" customWidth="1"/>
    <col min="6478" max="6478" width="15.5703125" style="10" bestFit="1" customWidth="1"/>
    <col min="6479" max="6479" width="12.5703125" style="10" customWidth="1"/>
    <col min="6480" max="6481" width="14.85546875" style="10" bestFit="1" customWidth="1"/>
    <col min="6482" max="6482" width="11.42578125" style="10"/>
    <col min="6483" max="6483" width="15.140625" style="10" customWidth="1"/>
    <col min="6484" max="6484" width="14.42578125" style="10" customWidth="1"/>
    <col min="6485" max="6657" width="11.42578125" style="10"/>
    <col min="6658" max="6658" width="3.140625" style="10" bestFit="1" customWidth="1"/>
    <col min="6659" max="6659" width="28.7109375" style="10" customWidth="1"/>
    <col min="6660" max="6660" width="18" style="10" customWidth="1"/>
    <col min="6661" max="6661" width="13.28515625" style="10" bestFit="1" customWidth="1"/>
    <col min="6662" max="6662" width="8" style="10" customWidth="1"/>
    <col min="6663" max="6663" width="13.85546875" style="10" customWidth="1"/>
    <col min="6664" max="6664" width="14.85546875" style="10" customWidth="1"/>
    <col min="6665" max="6666" width="13.5703125" style="10" bestFit="1" customWidth="1"/>
    <col min="6667" max="6667" width="14.7109375" style="10" bestFit="1" customWidth="1"/>
    <col min="6668" max="6668" width="13.42578125" style="10" customWidth="1"/>
    <col min="6669" max="6669" width="13.28515625" style="10" customWidth="1"/>
    <col min="6670" max="6670" width="12.85546875" style="10" customWidth="1"/>
    <col min="6671" max="6671" width="12" style="10" bestFit="1" customWidth="1"/>
    <col min="6672" max="6672" width="13.42578125" style="10" customWidth="1"/>
    <col min="6673" max="6676" width="12.7109375" style="10" bestFit="1" customWidth="1"/>
    <col min="6677" max="6677" width="14.7109375" style="10" customWidth="1"/>
    <col min="6678" max="6678" width="14.85546875" style="10" bestFit="1" customWidth="1"/>
    <col min="6679" max="6679" width="7.5703125" style="10" customWidth="1"/>
    <col min="6680" max="6680" width="11.42578125" style="10"/>
    <col min="6681" max="6681" width="2.42578125" style="10" bestFit="1" customWidth="1"/>
    <col min="6682" max="6682" width="28.5703125" style="10" customWidth="1"/>
    <col min="6683" max="6683" width="14.85546875" style="10" customWidth="1"/>
    <col min="6684" max="6684" width="15.5703125" style="10" customWidth="1"/>
    <col min="6685" max="6687" width="11.42578125" style="10"/>
    <col min="6688" max="6688" width="14.42578125" style="10" bestFit="1" customWidth="1"/>
    <col min="6689" max="6689" width="14.85546875" style="10" customWidth="1"/>
    <col min="6690" max="6690" width="14.28515625" style="10" bestFit="1" customWidth="1"/>
    <col min="6691" max="6700" width="11.42578125" style="10"/>
    <col min="6701" max="6701" width="16" style="10" bestFit="1" customWidth="1"/>
    <col min="6702" max="6703" width="11.42578125" style="10"/>
    <col min="6704" max="6704" width="2.42578125" style="10" bestFit="1" customWidth="1"/>
    <col min="6705" max="6705" width="28.85546875" style="10" customWidth="1"/>
    <col min="6706" max="6706" width="13.5703125" style="10" bestFit="1" customWidth="1"/>
    <col min="6707" max="6707" width="12" style="10" bestFit="1" customWidth="1"/>
    <col min="6708" max="6710" width="11.42578125" style="10"/>
    <col min="6711" max="6711" width="14.42578125" style="10" bestFit="1" customWidth="1"/>
    <col min="6712" max="6712" width="13.28515625" style="10" bestFit="1" customWidth="1"/>
    <col min="6713" max="6713" width="13.42578125" style="10" customWidth="1"/>
    <col min="6714" max="6715" width="14.85546875" style="10" bestFit="1" customWidth="1"/>
    <col min="6716" max="6716" width="15.5703125" style="10" bestFit="1" customWidth="1"/>
    <col min="6717" max="6717" width="10.140625" style="10" customWidth="1"/>
    <col min="6718" max="6718" width="15.5703125" style="10" bestFit="1" customWidth="1"/>
    <col min="6719" max="6719" width="8.85546875" style="10" customWidth="1"/>
    <col min="6720" max="6720" width="15.5703125" style="10" bestFit="1" customWidth="1"/>
    <col min="6721" max="6721" width="8.85546875" style="10" customWidth="1"/>
    <col min="6722" max="6722" width="15.5703125" style="10" bestFit="1" customWidth="1"/>
    <col min="6723" max="6723" width="9.7109375" style="10" customWidth="1"/>
    <col min="6724" max="6724" width="15.5703125" style="10" bestFit="1" customWidth="1"/>
    <col min="6725" max="6725" width="8.42578125" style="10" customWidth="1"/>
    <col min="6726" max="6726" width="15.5703125" style="10" bestFit="1" customWidth="1"/>
    <col min="6727" max="6727" width="9.7109375" style="10" customWidth="1"/>
    <col min="6728" max="6728" width="15.5703125" style="10" bestFit="1" customWidth="1"/>
    <col min="6729" max="6729" width="9.7109375" style="10" customWidth="1"/>
    <col min="6730" max="6730" width="15.5703125" style="10" bestFit="1" customWidth="1"/>
    <col min="6731" max="6731" width="9.7109375" style="10" customWidth="1"/>
    <col min="6732" max="6732" width="15.5703125" style="10" bestFit="1" customWidth="1"/>
    <col min="6733" max="6733" width="10.5703125" style="10" customWidth="1"/>
    <col min="6734" max="6734" width="15.5703125" style="10" bestFit="1" customWidth="1"/>
    <col min="6735" max="6735" width="12.5703125" style="10" customWidth="1"/>
    <col min="6736" max="6737" width="14.85546875" style="10" bestFit="1" customWidth="1"/>
    <col min="6738" max="6738" width="11.42578125" style="10"/>
    <col min="6739" max="6739" width="15.140625" style="10" customWidth="1"/>
    <col min="6740" max="6740" width="14.42578125" style="10" customWidth="1"/>
    <col min="6741" max="6913" width="11.42578125" style="10"/>
    <col min="6914" max="6914" width="3.140625" style="10" bestFit="1" customWidth="1"/>
    <col min="6915" max="6915" width="28.7109375" style="10" customWidth="1"/>
    <col min="6916" max="6916" width="18" style="10" customWidth="1"/>
    <col min="6917" max="6917" width="13.28515625" style="10" bestFit="1" customWidth="1"/>
    <col min="6918" max="6918" width="8" style="10" customWidth="1"/>
    <col min="6919" max="6919" width="13.85546875" style="10" customWidth="1"/>
    <col min="6920" max="6920" width="14.85546875" style="10" customWidth="1"/>
    <col min="6921" max="6922" width="13.5703125" style="10" bestFit="1" customWidth="1"/>
    <col min="6923" max="6923" width="14.7109375" style="10" bestFit="1" customWidth="1"/>
    <col min="6924" max="6924" width="13.42578125" style="10" customWidth="1"/>
    <col min="6925" max="6925" width="13.28515625" style="10" customWidth="1"/>
    <col min="6926" max="6926" width="12.85546875" style="10" customWidth="1"/>
    <col min="6927" max="6927" width="12" style="10" bestFit="1" customWidth="1"/>
    <col min="6928" max="6928" width="13.42578125" style="10" customWidth="1"/>
    <col min="6929" max="6932" width="12.7109375" style="10" bestFit="1" customWidth="1"/>
    <col min="6933" max="6933" width="14.7109375" style="10" customWidth="1"/>
    <col min="6934" max="6934" width="14.85546875" style="10" bestFit="1" customWidth="1"/>
    <col min="6935" max="6935" width="7.5703125" style="10" customWidth="1"/>
    <col min="6936" max="6936" width="11.42578125" style="10"/>
    <col min="6937" max="6937" width="2.42578125" style="10" bestFit="1" customWidth="1"/>
    <col min="6938" max="6938" width="28.5703125" style="10" customWidth="1"/>
    <col min="6939" max="6939" width="14.85546875" style="10" customWidth="1"/>
    <col min="6940" max="6940" width="15.5703125" style="10" customWidth="1"/>
    <col min="6941" max="6943" width="11.42578125" style="10"/>
    <col min="6944" max="6944" width="14.42578125" style="10" bestFit="1" customWidth="1"/>
    <col min="6945" max="6945" width="14.85546875" style="10" customWidth="1"/>
    <col min="6946" max="6946" width="14.28515625" style="10" bestFit="1" customWidth="1"/>
    <col min="6947" max="6956" width="11.42578125" style="10"/>
    <col min="6957" max="6957" width="16" style="10" bestFit="1" customWidth="1"/>
    <col min="6958" max="6959" width="11.42578125" style="10"/>
    <col min="6960" max="6960" width="2.42578125" style="10" bestFit="1" customWidth="1"/>
    <col min="6961" max="6961" width="28.85546875" style="10" customWidth="1"/>
    <col min="6962" max="6962" width="13.5703125" style="10" bestFit="1" customWidth="1"/>
    <col min="6963" max="6963" width="12" style="10" bestFit="1" customWidth="1"/>
    <col min="6964" max="6966" width="11.42578125" style="10"/>
    <col min="6967" max="6967" width="14.42578125" style="10" bestFit="1" customWidth="1"/>
    <col min="6968" max="6968" width="13.28515625" style="10" bestFit="1" customWidth="1"/>
    <col min="6969" max="6969" width="13.42578125" style="10" customWidth="1"/>
    <col min="6970" max="6971" width="14.85546875" style="10" bestFit="1" customWidth="1"/>
    <col min="6972" max="6972" width="15.5703125" style="10" bestFit="1" customWidth="1"/>
    <col min="6973" max="6973" width="10.140625" style="10" customWidth="1"/>
    <col min="6974" max="6974" width="15.5703125" style="10" bestFit="1" customWidth="1"/>
    <col min="6975" max="6975" width="8.85546875" style="10" customWidth="1"/>
    <col min="6976" max="6976" width="15.5703125" style="10" bestFit="1" customWidth="1"/>
    <col min="6977" max="6977" width="8.85546875" style="10" customWidth="1"/>
    <col min="6978" max="6978" width="15.5703125" style="10" bestFit="1" customWidth="1"/>
    <col min="6979" max="6979" width="9.7109375" style="10" customWidth="1"/>
    <col min="6980" max="6980" width="15.5703125" style="10" bestFit="1" customWidth="1"/>
    <col min="6981" max="6981" width="8.42578125" style="10" customWidth="1"/>
    <col min="6982" max="6982" width="15.5703125" style="10" bestFit="1" customWidth="1"/>
    <col min="6983" max="6983" width="9.7109375" style="10" customWidth="1"/>
    <col min="6984" max="6984" width="15.5703125" style="10" bestFit="1" customWidth="1"/>
    <col min="6985" max="6985" width="9.7109375" style="10" customWidth="1"/>
    <col min="6986" max="6986" width="15.5703125" style="10" bestFit="1" customWidth="1"/>
    <col min="6987" max="6987" width="9.7109375" style="10" customWidth="1"/>
    <col min="6988" max="6988" width="15.5703125" style="10" bestFit="1" customWidth="1"/>
    <col min="6989" max="6989" width="10.5703125" style="10" customWidth="1"/>
    <col min="6990" max="6990" width="15.5703125" style="10" bestFit="1" customWidth="1"/>
    <col min="6991" max="6991" width="12.5703125" style="10" customWidth="1"/>
    <col min="6992" max="6993" width="14.85546875" style="10" bestFit="1" customWidth="1"/>
    <col min="6994" max="6994" width="11.42578125" style="10"/>
    <col min="6995" max="6995" width="15.140625" style="10" customWidth="1"/>
    <col min="6996" max="6996" width="14.42578125" style="10" customWidth="1"/>
    <col min="6997" max="7169" width="11.42578125" style="10"/>
    <col min="7170" max="7170" width="3.140625" style="10" bestFit="1" customWidth="1"/>
    <col min="7171" max="7171" width="28.7109375" style="10" customWidth="1"/>
    <col min="7172" max="7172" width="18" style="10" customWidth="1"/>
    <col min="7173" max="7173" width="13.28515625" style="10" bestFit="1" customWidth="1"/>
    <col min="7174" max="7174" width="8" style="10" customWidth="1"/>
    <col min="7175" max="7175" width="13.85546875" style="10" customWidth="1"/>
    <col min="7176" max="7176" width="14.85546875" style="10" customWidth="1"/>
    <col min="7177" max="7178" width="13.5703125" style="10" bestFit="1" customWidth="1"/>
    <col min="7179" max="7179" width="14.7109375" style="10" bestFit="1" customWidth="1"/>
    <col min="7180" max="7180" width="13.42578125" style="10" customWidth="1"/>
    <col min="7181" max="7181" width="13.28515625" style="10" customWidth="1"/>
    <col min="7182" max="7182" width="12.85546875" style="10" customWidth="1"/>
    <col min="7183" max="7183" width="12" style="10" bestFit="1" customWidth="1"/>
    <col min="7184" max="7184" width="13.42578125" style="10" customWidth="1"/>
    <col min="7185" max="7188" width="12.7109375" style="10" bestFit="1" customWidth="1"/>
    <col min="7189" max="7189" width="14.7109375" style="10" customWidth="1"/>
    <col min="7190" max="7190" width="14.85546875" style="10" bestFit="1" customWidth="1"/>
    <col min="7191" max="7191" width="7.5703125" style="10" customWidth="1"/>
    <col min="7192" max="7192" width="11.42578125" style="10"/>
    <col min="7193" max="7193" width="2.42578125" style="10" bestFit="1" customWidth="1"/>
    <col min="7194" max="7194" width="28.5703125" style="10" customWidth="1"/>
    <col min="7195" max="7195" width="14.85546875" style="10" customWidth="1"/>
    <col min="7196" max="7196" width="15.5703125" style="10" customWidth="1"/>
    <col min="7197" max="7199" width="11.42578125" style="10"/>
    <col min="7200" max="7200" width="14.42578125" style="10" bestFit="1" customWidth="1"/>
    <col min="7201" max="7201" width="14.85546875" style="10" customWidth="1"/>
    <col min="7202" max="7202" width="14.28515625" style="10" bestFit="1" customWidth="1"/>
    <col min="7203" max="7212" width="11.42578125" style="10"/>
    <col min="7213" max="7213" width="16" style="10" bestFit="1" customWidth="1"/>
    <col min="7214" max="7215" width="11.42578125" style="10"/>
    <col min="7216" max="7216" width="2.42578125" style="10" bestFit="1" customWidth="1"/>
    <col min="7217" max="7217" width="28.85546875" style="10" customWidth="1"/>
    <col min="7218" max="7218" width="13.5703125" style="10" bestFit="1" customWidth="1"/>
    <col min="7219" max="7219" width="12" style="10" bestFit="1" customWidth="1"/>
    <col min="7220" max="7222" width="11.42578125" style="10"/>
    <col min="7223" max="7223" width="14.42578125" style="10" bestFit="1" customWidth="1"/>
    <col min="7224" max="7224" width="13.28515625" style="10" bestFit="1" customWidth="1"/>
    <col min="7225" max="7225" width="13.42578125" style="10" customWidth="1"/>
    <col min="7226" max="7227" width="14.85546875" style="10" bestFit="1" customWidth="1"/>
    <col min="7228" max="7228" width="15.5703125" style="10" bestFit="1" customWidth="1"/>
    <col min="7229" max="7229" width="10.140625" style="10" customWidth="1"/>
    <col min="7230" max="7230" width="15.5703125" style="10" bestFit="1" customWidth="1"/>
    <col min="7231" max="7231" width="8.85546875" style="10" customWidth="1"/>
    <col min="7232" max="7232" width="15.5703125" style="10" bestFit="1" customWidth="1"/>
    <col min="7233" max="7233" width="8.85546875" style="10" customWidth="1"/>
    <col min="7234" max="7234" width="15.5703125" style="10" bestFit="1" customWidth="1"/>
    <col min="7235" max="7235" width="9.7109375" style="10" customWidth="1"/>
    <col min="7236" max="7236" width="15.5703125" style="10" bestFit="1" customWidth="1"/>
    <col min="7237" max="7237" width="8.42578125" style="10" customWidth="1"/>
    <col min="7238" max="7238" width="15.5703125" style="10" bestFit="1" customWidth="1"/>
    <col min="7239" max="7239" width="9.7109375" style="10" customWidth="1"/>
    <col min="7240" max="7240" width="15.5703125" style="10" bestFit="1" customWidth="1"/>
    <col min="7241" max="7241" width="9.7109375" style="10" customWidth="1"/>
    <col min="7242" max="7242" width="15.5703125" style="10" bestFit="1" customWidth="1"/>
    <col min="7243" max="7243" width="9.7109375" style="10" customWidth="1"/>
    <col min="7244" max="7244" width="15.5703125" style="10" bestFit="1" customWidth="1"/>
    <col min="7245" max="7245" width="10.5703125" style="10" customWidth="1"/>
    <col min="7246" max="7246" width="15.5703125" style="10" bestFit="1" customWidth="1"/>
    <col min="7247" max="7247" width="12.5703125" style="10" customWidth="1"/>
    <col min="7248" max="7249" width="14.85546875" style="10" bestFit="1" customWidth="1"/>
    <col min="7250" max="7250" width="11.42578125" style="10"/>
    <col min="7251" max="7251" width="15.140625" style="10" customWidth="1"/>
    <col min="7252" max="7252" width="14.42578125" style="10" customWidth="1"/>
    <col min="7253" max="7425" width="11.42578125" style="10"/>
    <col min="7426" max="7426" width="3.140625" style="10" bestFit="1" customWidth="1"/>
    <col min="7427" max="7427" width="28.7109375" style="10" customWidth="1"/>
    <col min="7428" max="7428" width="18" style="10" customWidth="1"/>
    <col min="7429" max="7429" width="13.28515625" style="10" bestFit="1" customWidth="1"/>
    <col min="7430" max="7430" width="8" style="10" customWidth="1"/>
    <col min="7431" max="7431" width="13.85546875" style="10" customWidth="1"/>
    <col min="7432" max="7432" width="14.85546875" style="10" customWidth="1"/>
    <col min="7433" max="7434" width="13.5703125" style="10" bestFit="1" customWidth="1"/>
    <col min="7435" max="7435" width="14.7109375" style="10" bestFit="1" customWidth="1"/>
    <col min="7436" max="7436" width="13.42578125" style="10" customWidth="1"/>
    <col min="7437" max="7437" width="13.28515625" style="10" customWidth="1"/>
    <col min="7438" max="7438" width="12.85546875" style="10" customWidth="1"/>
    <col min="7439" max="7439" width="12" style="10" bestFit="1" customWidth="1"/>
    <col min="7440" max="7440" width="13.42578125" style="10" customWidth="1"/>
    <col min="7441" max="7444" width="12.7109375" style="10" bestFit="1" customWidth="1"/>
    <col min="7445" max="7445" width="14.7109375" style="10" customWidth="1"/>
    <col min="7446" max="7446" width="14.85546875" style="10" bestFit="1" customWidth="1"/>
    <col min="7447" max="7447" width="7.5703125" style="10" customWidth="1"/>
    <col min="7448" max="7448" width="11.42578125" style="10"/>
    <col min="7449" max="7449" width="2.42578125" style="10" bestFit="1" customWidth="1"/>
    <col min="7450" max="7450" width="28.5703125" style="10" customWidth="1"/>
    <col min="7451" max="7451" width="14.85546875" style="10" customWidth="1"/>
    <col min="7452" max="7452" width="15.5703125" style="10" customWidth="1"/>
    <col min="7453" max="7455" width="11.42578125" style="10"/>
    <col min="7456" max="7456" width="14.42578125" style="10" bestFit="1" customWidth="1"/>
    <col min="7457" max="7457" width="14.85546875" style="10" customWidth="1"/>
    <col min="7458" max="7458" width="14.28515625" style="10" bestFit="1" customWidth="1"/>
    <col min="7459" max="7468" width="11.42578125" style="10"/>
    <col min="7469" max="7469" width="16" style="10" bestFit="1" customWidth="1"/>
    <col min="7470" max="7471" width="11.42578125" style="10"/>
    <col min="7472" max="7472" width="2.42578125" style="10" bestFit="1" customWidth="1"/>
    <col min="7473" max="7473" width="28.85546875" style="10" customWidth="1"/>
    <col min="7474" max="7474" width="13.5703125" style="10" bestFit="1" customWidth="1"/>
    <col min="7475" max="7475" width="12" style="10" bestFit="1" customWidth="1"/>
    <col min="7476" max="7478" width="11.42578125" style="10"/>
    <col min="7479" max="7479" width="14.42578125" style="10" bestFit="1" customWidth="1"/>
    <col min="7480" max="7480" width="13.28515625" style="10" bestFit="1" customWidth="1"/>
    <col min="7481" max="7481" width="13.42578125" style="10" customWidth="1"/>
    <col min="7482" max="7483" width="14.85546875" style="10" bestFit="1" customWidth="1"/>
    <col min="7484" max="7484" width="15.5703125" style="10" bestFit="1" customWidth="1"/>
    <col min="7485" max="7485" width="10.140625" style="10" customWidth="1"/>
    <col min="7486" max="7486" width="15.5703125" style="10" bestFit="1" customWidth="1"/>
    <col min="7487" max="7487" width="8.85546875" style="10" customWidth="1"/>
    <col min="7488" max="7488" width="15.5703125" style="10" bestFit="1" customWidth="1"/>
    <col min="7489" max="7489" width="8.85546875" style="10" customWidth="1"/>
    <col min="7490" max="7490" width="15.5703125" style="10" bestFit="1" customWidth="1"/>
    <col min="7491" max="7491" width="9.7109375" style="10" customWidth="1"/>
    <col min="7492" max="7492" width="15.5703125" style="10" bestFit="1" customWidth="1"/>
    <col min="7493" max="7493" width="8.42578125" style="10" customWidth="1"/>
    <col min="7494" max="7494" width="15.5703125" style="10" bestFit="1" customWidth="1"/>
    <col min="7495" max="7495" width="9.7109375" style="10" customWidth="1"/>
    <col min="7496" max="7496" width="15.5703125" style="10" bestFit="1" customWidth="1"/>
    <col min="7497" max="7497" width="9.7109375" style="10" customWidth="1"/>
    <col min="7498" max="7498" width="15.5703125" style="10" bestFit="1" customWidth="1"/>
    <col min="7499" max="7499" width="9.7109375" style="10" customWidth="1"/>
    <col min="7500" max="7500" width="15.5703125" style="10" bestFit="1" customWidth="1"/>
    <col min="7501" max="7501" width="10.5703125" style="10" customWidth="1"/>
    <col min="7502" max="7502" width="15.5703125" style="10" bestFit="1" customWidth="1"/>
    <col min="7503" max="7503" width="12.5703125" style="10" customWidth="1"/>
    <col min="7504" max="7505" width="14.85546875" style="10" bestFit="1" customWidth="1"/>
    <col min="7506" max="7506" width="11.42578125" style="10"/>
    <col min="7507" max="7507" width="15.140625" style="10" customWidth="1"/>
    <col min="7508" max="7508" width="14.42578125" style="10" customWidth="1"/>
    <col min="7509" max="7681" width="11.42578125" style="10"/>
    <col min="7682" max="7682" width="3.140625" style="10" bestFit="1" customWidth="1"/>
    <col min="7683" max="7683" width="28.7109375" style="10" customWidth="1"/>
    <col min="7684" max="7684" width="18" style="10" customWidth="1"/>
    <col min="7685" max="7685" width="13.28515625" style="10" bestFit="1" customWidth="1"/>
    <col min="7686" max="7686" width="8" style="10" customWidth="1"/>
    <col min="7687" max="7687" width="13.85546875" style="10" customWidth="1"/>
    <col min="7688" max="7688" width="14.85546875" style="10" customWidth="1"/>
    <col min="7689" max="7690" width="13.5703125" style="10" bestFit="1" customWidth="1"/>
    <col min="7691" max="7691" width="14.7109375" style="10" bestFit="1" customWidth="1"/>
    <col min="7692" max="7692" width="13.42578125" style="10" customWidth="1"/>
    <col min="7693" max="7693" width="13.28515625" style="10" customWidth="1"/>
    <col min="7694" max="7694" width="12.85546875" style="10" customWidth="1"/>
    <col min="7695" max="7695" width="12" style="10" bestFit="1" customWidth="1"/>
    <col min="7696" max="7696" width="13.42578125" style="10" customWidth="1"/>
    <col min="7697" max="7700" width="12.7109375" style="10" bestFit="1" customWidth="1"/>
    <col min="7701" max="7701" width="14.7109375" style="10" customWidth="1"/>
    <col min="7702" max="7702" width="14.85546875" style="10" bestFit="1" customWidth="1"/>
    <col min="7703" max="7703" width="7.5703125" style="10" customWidth="1"/>
    <col min="7704" max="7704" width="11.42578125" style="10"/>
    <col min="7705" max="7705" width="2.42578125" style="10" bestFit="1" customWidth="1"/>
    <col min="7706" max="7706" width="28.5703125" style="10" customWidth="1"/>
    <col min="7707" max="7707" width="14.85546875" style="10" customWidth="1"/>
    <col min="7708" max="7708" width="15.5703125" style="10" customWidth="1"/>
    <col min="7709" max="7711" width="11.42578125" style="10"/>
    <col min="7712" max="7712" width="14.42578125" style="10" bestFit="1" customWidth="1"/>
    <col min="7713" max="7713" width="14.85546875" style="10" customWidth="1"/>
    <col min="7714" max="7714" width="14.28515625" style="10" bestFit="1" customWidth="1"/>
    <col min="7715" max="7724" width="11.42578125" style="10"/>
    <col min="7725" max="7725" width="16" style="10" bestFit="1" customWidth="1"/>
    <col min="7726" max="7727" width="11.42578125" style="10"/>
    <col min="7728" max="7728" width="2.42578125" style="10" bestFit="1" customWidth="1"/>
    <col min="7729" max="7729" width="28.85546875" style="10" customWidth="1"/>
    <col min="7730" max="7730" width="13.5703125" style="10" bestFit="1" customWidth="1"/>
    <col min="7731" max="7731" width="12" style="10" bestFit="1" customWidth="1"/>
    <col min="7732" max="7734" width="11.42578125" style="10"/>
    <col min="7735" max="7735" width="14.42578125" style="10" bestFit="1" customWidth="1"/>
    <col min="7736" max="7736" width="13.28515625" style="10" bestFit="1" customWidth="1"/>
    <col min="7737" max="7737" width="13.42578125" style="10" customWidth="1"/>
    <col min="7738" max="7739" width="14.85546875" style="10" bestFit="1" customWidth="1"/>
    <col min="7740" max="7740" width="15.5703125" style="10" bestFit="1" customWidth="1"/>
    <col min="7741" max="7741" width="10.140625" style="10" customWidth="1"/>
    <col min="7742" max="7742" width="15.5703125" style="10" bestFit="1" customWidth="1"/>
    <col min="7743" max="7743" width="8.85546875" style="10" customWidth="1"/>
    <col min="7744" max="7744" width="15.5703125" style="10" bestFit="1" customWidth="1"/>
    <col min="7745" max="7745" width="8.85546875" style="10" customWidth="1"/>
    <col min="7746" max="7746" width="15.5703125" style="10" bestFit="1" customWidth="1"/>
    <col min="7747" max="7747" width="9.7109375" style="10" customWidth="1"/>
    <col min="7748" max="7748" width="15.5703125" style="10" bestFit="1" customWidth="1"/>
    <col min="7749" max="7749" width="8.42578125" style="10" customWidth="1"/>
    <col min="7750" max="7750" width="15.5703125" style="10" bestFit="1" customWidth="1"/>
    <col min="7751" max="7751" width="9.7109375" style="10" customWidth="1"/>
    <col min="7752" max="7752" width="15.5703125" style="10" bestFit="1" customWidth="1"/>
    <col min="7753" max="7753" width="9.7109375" style="10" customWidth="1"/>
    <col min="7754" max="7754" width="15.5703125" style="10" bestFit="1" customWidth="1"/>
    <col min="7755" max="7755" width="9.7109375" style="10" customWidth="1"/>
    <col min="7756" max="7756" width="15.5703125" style="10" bestFit="1" customWidth="1"/>
    <col min="7757" max="7757" width="10.5703125" style="10" customWidth="1"/>
    <col min="7758" max="7758" width="15.5703125" style="10" bestFit="1" customWidth="1"/>
    <col min="7759" max="7759" width="12.5703125" style="10" customWidth="1"/>
    <col min="7760" max="7761" width="14.85546875" style="10" bestFit="1" customWidth="1"/>
    <col min="7762" max="7762" width="11.42578125" style="10"/>
    <col min="7763" max="7763" width="15.140625" style="10" customWidth="1"/>
    <col min="7764" max="7764" width="14.42578125" style="10" customWidth="1"/>
    <col min="7765" max="7937" width="11.42578125" style="10"/>
    <col min="7938" max="7938" width="3.140625" style="10" bestFit="1" customWidth="1"/>
    <col min="7939" max="7939" width="28.7109375" style="10" customWidth="1"/>
    <col min="7940" max="7940" width="18" style="10" customWidth="1"/>
    <col min="7941" max="7941" width="13.28515625" style="10" bestFit="1" customWidth="1"/>
    <col min="7942" max="7942" width="8" style="10" customWidth="1"/>
    <col min="7943" max="7943" width="13.85546875" style="10" customWidth="1"/>
    <col min="7944" max="7944" width="14.85546875" style="10" customWidth="1"/>
    <col min="7945" max="7946" width="13.5703125" style="10" bestFit="1" customWidth="1"/>
    <col min="7947" max="7947" width="14.7109375" style="10" bestFit="1" customWidth="1"/>
    <col min="7948" max="7948" width="13.42578125" style="10" customWidth="1"/>
    <col min="7949" max="7949" width="13.28515625" style="10" customWidth="1"/>
    <col min="7950" max="7950" width="12.85546875" style="10" customWidth="1"/>
    <col min="7951" max="7951" width="12" style="10" bestFit="1" customWidth="1"/>
    <col min="7952" max="7952" width="13.42578125" style="10" customWidth="1"/>
    <col min="7953" max="7956" width="12.7109375" style="10" bestFit="1" customWidth="1"/>
    <col min="7957" max="7957" width="14.7109375" style="10" customWidth="1"/>
    <col min="7958" max="7958" width="14.85546875" style="10" bestFit="1" customWidth="1"/>
    <col min="7959" max="7959" width="7.5703125" style="10" customWidth="1"/>
    <col min="7960" max="7960" width="11.42578125" style="10"/>
    <col min="7961" max="7961" width="2.42578125" style="10" bestFit="1" customWidth="1"/>
    <col min="7962" max="7962" width="28.5703125" style="10" customWidth="1"/>
    <col min="7963" max="7963" width="14.85546875" style="10" customWidth="1"/>
    <col min="7964" max="7964" width="15.5703125" style="10" customWidth="1"/>
    <col min="7965" max="7967" width="11.42578125" style="10"/>
    <col min="7968" max="7968" width="14.42578125" style="10" bestFit="1" customWidth="1"/>
    <col min="7969" max="7969" width="14.85546875" style="10" customWidth="1"/>
    <col min="7970" max="7970" width="14.28515625" style="10" bestFit="1" customWidth="1"/>
    <col min="7971" max="7980" width="11.42578125" style="10"/>
    <col min="7981" max="7981" width="16" style="10" bestFit="1" customWidth="1"/>
    <col min="7982" max="7983" width="11.42578125" style="10"/>
    <col min="7984" max="7984" width="2.42578125" style="10" bestFit="1" customWidth="1"/>
    <col min="7985" max="7985" width="28.85546875" style="10" customWidth="1"/>
    <col min="7986" max="7986" width="13.5703125" style="10" bestFit="1" customWidth="1"/>
    <col min="7987" max="7987" width="12" style="10" bestFit="1" customWidth="1"/>
    <col min="7988" max="7990" width="11.42578125" style="10"/>
    <col min="7991" max="7991" width="14.42578125" style="10" bestFit="1" customWidth="1"/>
    <col min="7992" max="7992" width="13.28515625" style="10" bestFit="1" customWidth="1"/>
    <col min="7993" max="7993" width="13.42578125" style="10" customWidth="1"/>
    <col min="7994" max="7995" width="14.85546875" style="10" bestFit="1" customWidth="1"/>
    <col min="7996" max="7996" width="15.5703125" style="10" bestFit="1" customWidth="1"/>
    <col min="7997" max="7997" width="10.140625" style="10" customWidth="1"/>
    <col min="7998" max="7998" width="15.5703125" style="10" bestFit="1" customWidth="1"/>
    <col min="7999" max="7999" width="8.85546875" style="10" customWidth="1"/>
    <col min="8000" max="8000" width="15.5703125" style="10" bestFit="1" customWidth="1"/>
    <col min="8001" max="8001" width="8.85546875" style="10" customWidth="1"/>
    <col min="8002" max="8002" width="15.5703125" style="10" bestFit="1" customWidth="1"/>
    <col min="8003" max="8003" width="9.7109375" style="10" customWidth="1"/>
    <col min="8004" max="8004" width="15.5703125" style="10" bestFit="1" customWidth="1"/>
    <col min="8005" max="8005" width="8.42578125" style="10" customWidth="1"/>
    <col min="8006" max="8006" width="15.5703125" style="10" bestFit="1" customWidth="1"/>
    <col min="8007" max="8007" width="9.7109375" style="10" customWidth="1"/>
    <col min="8008" max="8008" width="15.5703125" style="10" bestFit="1" customWidth="1"/>
    <col min="8009" max="8009" width="9.7109375" style="10" customWidth="1"/>
    <col min="8010" max="8010" width="15.5703125" style="10" bestFit="1" customWidth="1"/>
    <col min="8011" max="8011" width="9.7109375" style="10" customWidth="1"/>
    <col min="8012" max="8012" width="15.5703125" style="10" bestFit="1" customWidth="1"/>
    <col min="8013" max="8013" width="10.5703125" style="10" customWidth="1"/>
    <col min="8014" max="8014" width="15.5703125" style="10" bestFit="1" customWidth="1"/>
    <col min="8015" max="8015" width="12.5703125" style="10" customWidth="1"/>
    <col min="8016" max="8017" width="14.85546875" style="10" bestFit="1" customWidth="1"/>
    <col min="8018" max="8018" width="11.42578125" style="10"/>
    <col min="8019" max="8019" width="15.140625" style="10" customWidth="1"/>
    <col min="8020" max="8020" width="14.42578125" style="10" customWidth="1"/>
    <col min="8021" max="8193" width="11.42578125" style="10"/>
    <col min="8194" max="8194" width="3.140625" style="10" bestFit="1" customWidth="1"/>
    <col min="8195" max="8195" width="28.7109375" style="10" customWidth="1"/>
    <col min="8196" max="8196" width="18" style="10" customWidth="1"/>
    <col min="8197" max="8197" width="13.28515625" style="10" bestFit="1" customWidth="1"/>
    <col min="8198" max="8198" width="8" style="10" customWidth="1"/>
    <col min="8199" max="8199" width="13.85546875" style="10" customWidth="1"/>
    <col min="8200" max="8200" width="14.85546875" style="10" customWidth="1"/>
    <col min="8201" max="8202" width="13.5703125" style="10" bestFit="1" customWidth="1"/>
    <col min="8203" max="8203" width="14.7109375" style="10" bestFit="1" customWidth="1"/>
    <col min="8204" max="8204" width="13.42578125" style="10" customWidth="1"/>
    <col min="8205" max="8205" width="13.28515625" style="10" customWidth="1"/>
    <col min="8206" max="8206" width="12.85546875" style="10" customWidth="1"/>
    <col min="8207" max="8207" width="12" style="10" bestFit="1" customWidth="1"/>
    <col min="8208" max="8208" width="13.42578125" style="10" customWidth="1"/>
    <col min="8209" max="8212" width="12.7109375" style="10" bestFit="1" customWidth="1"/>
    <col min="8213" max="8213" width="14.7109375" style="10" customWidth="1"/>
    <col min="8214" max="8214" width="14.85546875" style="10" bestFit="1" customWidth="1"/>
    <col min="8215" max="8215" width="7.5703125" style="10" customWidth="1"/>
    <col min="8216" max="8216" width="11.42578125" style="10"/>
    <col min="8217" max="8217" width="2.42578125" style="10" bestFit="1" customWidth="1"/>
    <col min="8218" max="8218" width="28.5703125" style="10" customWidth="1"/>
    <col min="8219" max="8219" width="14.85546875" style="10" customWidth="1"/>
    <col min="8220" max="8220" width="15.5703125" style="10" customWidth="1"/>
    <col min="8221" max="8223" width="11.42578125" style="10"/>
    <col min="8224" max="8224" width="14.42578125" style="10" bestFit="1" customWidth="1"/>
    <col min="8225" max="8225" width="14.85546875" style="10" customWidth="1"/>
    <col min="8226" max="8226" width="14.28515625" style="10" bestFit="1" customWidth="1"/>
    <col min="8227" max="8236" width="11.42578125" style="10"/>
    <col min="8237" max="8237" width="16" style="10" bestFit="1" customWidth="1"/>
    <col min="8238" max="8239" width="11.42578125" style="10"/>
    <col min="8240" max="8240" width="2.42578125" style="10" bestFit="1" customWidth="1"/>
    <col min="8241" max="8241" width="28.85546875" style="10" customWidth="1"/>
    <col min="8242" max="8242" width="13.5703125" style="10" bestFit="1" customWidth="1"/>
    <col min="8243" max="8243" width="12" style="10" bestFit="1" customWidth="1"/>
    <col min="8244" max="8246" width="11.42578125" style="10"/>
    <col min="8247" max="8247" width="14.42578125" style="10" bestFit="1" customWidth="1"/>
    <col min="8248" max="8248" width="13.28515625" style="10" bestFit="1" customWidth="1"/>
    <col min="8249" max="8249" width="13.42578125" style="10" customWidth="1"/>
    <col min="8250" max="8251" width="14.85546875" style="10" bestFit="1" customWidth="1"/>
    <col min="8252" max="8252" width="15.5703125" style="10" bestFit="1" customWidth="1"/>
    <col min="8253" max="8253" width="10.140625" style="10" customWidth="1"/>
    <col min="8254" max="8254" width="15.5703125" style="10" bestFit="1" customWidth="1"/>
    <col min="8255" max="8255" width="8.85546875" style="10" customWidth="1"/>
    <col min="8256" max="8256" width="15.5703125" style="10" bestFit="1" customWidth="1"/>
    <col min="8257" max="8257" width="8.85546875" style="10" customWidth="1"/>
    <col min="8258" max="8258" width="15.5703125" style="10" bestFit="1" customWidth="1"/>
    <col min="8259" max="8259" width="9.7109375" style="10" customWidth="1"/>
    <col min="8260" max="8260" width="15.5703125" style="10" bestFit="1" customWidth="1"/>
    <col min="8261" max="8261" width="8.42578125" style="10" customWidth="1"/>
    <col min="8262" max="8262" width="15.5703125" style="10" bestFit="1" customWidth="1"/>
    <col min="8263" max="8263" width="9.7109375" style="10" customWidth="1"/>
    <col min="8264" max="8264" width="15.5703125" style="10" bestFit="1" customWidth="1"/>
    <col min="8265" max="8265" width="9.7109375" style="10" customWidth="1"/>
    <col min="8266" max="8266" width="15.5703125" style="10" bestFit="1" customWidth="1"/>
    <col min="8267" max="8267" width="9.7109375" style="10" customWidth="1"/>
    <col min="8268" max="8268" width="15.5703125" style="10" bestFit="1" customWidth="1"/>
    <col min="8269" max="8269" width="10.5703125" style="10" customWidth="1"/>
    <col min="8270" max="8270" width="15.5703125" style="10" bestFit="1" customWidth="1"/>
    <col min="8271" max="8271" width="12.5703125" style="10" customWidth="1"/>
    <col min="8272" max="8273" width="14.85546875" style="10" bestFit="1" customWidth="1"/>
    <col min="8274" max="8274" width="11.42578125" style="10"/>
    <col min="8275" max="8275" width="15.140625" style="10" customWidth="1"/>
    <col min="8276" max="8276" width="14.42578125" style="10" customWidth="1"/>
    <col min="8277" max="8449" width="11.42578125" style="10"/>
    <col min="8450" max="8450" width="3.140625" style="10" bestFit="1" customWidth="1"/>
    <col min="8451" max="8451" width="28.7109375" style="10" customWidth="1"/>
    <col min="8452" max="8452" width="18" style="10" customWidth="1"/>
    <col min="8453" max="8453" width="13.28515625" style="10" bestFit="1" customWidth="1"/>
    <col min="8454" max="8454" width="8" style="10" customWidth="1"/>
    <col min="8455" max="8455" width="13.85546875" style="10" customWidth="1"/>
    <col min="8456" max="8456" width="14.85546875" style="10" customWidth="1"/>
    <col min="8457" max="8458" width="13.5703125" style="10" bestFit="1" customWidth="1"/>
    <col min="8459" max="8459" width="14.7109375" style="10" bestFit="1" customWidth="1"/>
    <col min="8460" max="8460" width="13.42578125" style="10" customWidth="1"/>
    <col min="8461" max="8461" width="13.28515625" style="10" customWidth="1"/>
    <col min="8462" max="8462" width="12.85546875" style="10" customWidth="1"/>
    <col min="8463" max="8463" width="12" style="10" bestFit="1" customWidth="1"/>
    <col min="8464" max="8464" width="13.42578125" style="10" customWidth="1"/>
    <col min="8465" max="8468" width="12.7109375" style="10" bestFit="1" customWidth="1"/>
    <col min="8469" max="8469" width="14.7109375" style="10" customWidth="1"/>
    <col min="8470" max="8470" width="14.85546875" style="10" bestFit="1" customWidth="1"/>
    <col min="8471" max="8471" width="7.5703125" style="10" customWidth="1"/>
    <col min="8472" max="8472" width="11.42578125" style="10"/>
    <col min="8473" max="8473" width="2.42578125" style="10" bestFit="1" customWidth="1"/>
    <col min="8474" max="8474" width="28.5703125" style="10" customWidth="1"/>
    <col min="8475" max="8475" width="14.85546875" style="10" customWidth="1"/>
    <col min="8476" max="8476" width="15.5703125" style="10" customWidth="1"/>
    <col min="8477" max="8479" width="11.42578125" style="10"/>
    <col min="8480" max="8480" width="14.42578125" style="10" bestFit="1" customWidth="1"/>
    <col min="8481" max="8481" width="14.85546875" style="10" customWidth="1"/>
    <col min="8482" max="8482" width="14.28515625" style="10" bestFit="1" customWidth="1"/>
    <col min="8483" max="8492" width="11.42578125" style="10"/>
    <col min="8493" max="8493" width="16" style="10" bestFit="1" customWidth="1"/>
    <col min="8494" max="8495" width="11.42578125" style="10"/>
    <col min="8496" max="8496" width="2.42578125" style="10" bestFit="1" customWidth="1"/>
    <col min="8497" max="8497" width="28.85546875" style="10" customWidth="1"/>
    <col min="8498" max="8498" width="13.5703125" style="10" bestFit="1" customWidth="1"/>
    <col min="8499" max="8499" width="12" style="10" bestFit="1" customWidth="1"/>
    <col min="8500" max="8502" width="11.42578125" style="10"/>
    <col min="8503" max="8503" width="14.42578125" style="10" bestFit="1" customWidth="1"/>
    <col min="8504" max="8504" width="13.28515625" style="10" bestFit="1" customWidth="1"/>
    <col min="8505" max="8505" width="13.42578125" style="10" customWidth="1"/>
    <col min="8506" max="8507" width="14.85546875" style="10" bestFit="1" customWidth="1"/>
    <col min="8508" max="8508" width="15.5703125" style="10" bestFit="1" customWidth="1"/>
    <col min="8509" max="8509" width="10.140625" style="10" customWidth="1"/>
    <col min="8510" max="8510" width="15.5703125" style="10" bestFit="1" customWidth="1"/>
    <col min="8511" max="8511" width="8.85546875" style="10" customWidth="1"/>
    <col min="8512" max="8512" width="15.5703125" style="10" bestFit="1" customWidth="1"/>
    <col min="8513" max="8513" width="8.85546875" style="10" customWidth="1"/>
    <col min="8514" max="8514" width="15.5703125" style="10" bestFit="1" customWidth="1"/>
    <col min="8515" max="8515" width="9.7109375" style="10" customWidth="1"/>
    <col min="8516" max="8516" width="15.5703125" style="10" bestFit="1" customWidth="1"/>
    <col min="8517" max="8517" width="8.42578125" style="10" customWidth="1"/>
    <col min="8518" max="8518" width="15.5703125" style="10" bestFit="1" customWidth="1"/>
    <col min="8519" max="8519" width="9.7109375" style="10" customWidth="1"/>
    <col min="8520" max="8520" width="15.5703125" style="10" bestFit="1" customWidth="1"/>
    <col min="8521" max="8521" width="9.7109375" style="10" customWidth="1"/>
    <col min="8522" max="8522" width="15.5703125" style="10" bestFit="1" customWidth="1"/>
    <col min="8523" max="8523" width="9.7109375" style="10" customWidth="1"/>
    <col min="8524" max="8524" width="15.5703125" style="10" bestFit="1" customWidth="1"/>
    <col min="8525" max="8525" width="10.5703125" style="10" customWidth="1"/>
    <col min="8526" max="8526" width="15.5703125" style="10" bestFit="1" customWidth="1"/>
    <col min="8527" max="8527" width="12.5703125" style="10" customWidth="1"/>
    <col min="8528" max="8529" width="14.85546875" style="10" bestFit="1" customWidth="1"/>
    <col min="8530" max="8530" width="11.42578125" style="10"/>
    <col min="8531" max="8531" width="15.140625" style="10" customWidth="1"/>
    <col min="8532" max="8532" width="14.42578125" style="10" customWidth="1"/>
    <col min="8533" max="8705" width="11.42578125" style="10"/>
    <col min="8706" max="8706" width="3.140625" style="10" bestFit="1" customWidth="1"/>
    <col min="8707" max="8707" width="28.7109375" style="10" customWidth="1"/>
    <col min="8708" max="8708" width="18" style="10" customWidth="1"/>
    <col min="8709" max="8709" width="13.28515625" style="10" bestFit="1" customWidth="1"/>
    <col min="8710" max="8710" width="8" style="10" customWidth="1"/>
    <col min="8711" max="8711" width="13.85546875" style="10" customWidth="1"/>
    <col min="8712" max="8712" width="14.85546875" style="10" customWidth="1"/>
    <col min="8713" max="8714" width="13.5703125" style="10" bestFit="1" customWidth="1"/>
    <col min="8715" max="8715" width="14.7109375" style="10" bestFit="1" customWidth="1"/>
    <col min="8716" max="8716" width="13.42578125" style="10" customWidth="1"/>
    <col min="8717" max="8717" width="13.28515625" style="10" customWidth="1"/>
    <col min="8718" max="8718" width="12.85546875" style="10" customWidth="1"/>
    <col min="8719" max="8719" width="12" style="10" bestFit="1" customWidth="1"/>
    <col min="8720" max="8720" width="13.42578125" style="10" customWidth="1"/>
    <col min="8721" max="8724" width="12.7109375" style="10" bestFit="1" customWidth="1"/>
    <col min="8725" max="8725" width="14.7109375" style="10" customWidth="1"/>
    <col min="8726" max="8726" width="14.85546875" style="10" bestFit="1" customWidth="1"/>
    <col min="8727" max="8727" width="7.5703125" style="10" customWidth="1"/>
    <col min="8728" max="8728" width="11.42578125" style="10"/>
    <col min="8729" max="8729" width="2.42578125" style="10" bestFit="1" customWidth="1"/>
    <col min="8730" max="8730" width="28.5703125" style="10" customWidth="1"/>
    <col min="8731" max="8731" width="14.85546875" style="10" customWidth="1"/>
    <col min="8732" max="8732" width="15.5703125" style="10" customWidth="1"/>
    <col min="8733" max="8735" width="11.42578125" style="10"/>
    <col min="8736" max="8736" width="14.42578125" style="10" bestFit="1" customWidth="1"/>
    <col min="8737" max="8737" width="14.85546875" style="10" customWidth="1"/>
    <col min="8738" max="8738" width="14.28515625" style="10" bestFit="1" customWidth="1"/>
    <col min="8739" max="8748" width="11.42578125" style="10"/>
    <col min="8749" max="8749" width="16" style="10" bestFit="1" customWidth="1"/>
    <col min="8750" max="8751" width="11.42578125" style="10"/>
    <col min="8752" max="8752" width="2.42578125" style="10" bestFit="1" customWidth="1"/>
    <col min="8753" max="8753" width="28.85546875" style="10" customWidth="1"/>
    <col min="8754" max="8754" width="13.5703125" style="10" bestFit="1" customWidth="1"/>
    <col min="8755" max="8755" width="12" style="10" bestFit="1" customWidth="1"/>
    <col min="8756" max="8758" width="11.42578125" style="10"/>
    <col min="8759" max="8759" width="14.42578125" style="10" bestFit="1" customWidth="1"/>
    <col min="8760" max="8760" width="13.28515625" style="10" bestFit="1" customWidth="1"/>
    <col min="8761" max="8761" width="13.42578125" style="10" customWidth="1"/>
    <col min="8762" max="8763" width="14.85546875" style="10" bestFit="1" customWidth="1"/>
    <col min="8764" max="8764" width="15.5703125" style="10" bestFit="1" customWidth="1"/>
    <col min="8765" max="8765" width="10.140625" style="10" customWidth="1"/>
    <col min="8766" max="8766" width="15.5703125" style="10" bestFit="1" customWidth="1"/>
    <col min="8767" max="8767" width="8.85546875" style="10" customWidth="1"/>
    <col min="8768" max="8768" width="15.5703125" style="10" bestFit="1" customWidth="1"/>
    <col min="8769" max="8769" width="8.85546875" style="10" customWidth="1"/>
    <col min="8770" max="8770" width="15.5703125" style="10" bestFit="1" customWidth="1"/>
    <col min="8771" max="8771" width="9.7109375" style="10" customWidth="1"/>
    <col min="8772" max="8772" width="15.5703125" style="10" bestFit="1" customWidth="1"/>
    <col min="8773" max="8773" width="8.42578125" style="10" customWidth="1"/>
    <col min="8774" max="8774" width="15.5703125" style="10" bestFit="1" customWidth="1"/>
    <col min="8775" max="8775" width="9.7109375" style="10" customWidth="1"/>
    <col min="8776" max="8776" width="15.5703125" style="10" bestFit="1" customWidth="1"/>
    <col min="8777" max="8777" width="9.7109375" style="10" customWidth="1"/>
    <col min="8778" max="8778" width="15.5703125" style="10" bestFit="1" customWidth="1"/>
    <col min="8779" max="8779" width="9.7109375" style="10" customWidth="1"/>
    <col min="8780" max="8780" width="15.5703125" style="10" bestFit="1" customWidth="1"/>
    <col min="8781" max="8781" width="10.5703125" style="10" customWidth="1"/>
    <col min="8782" max="8782" width="15.5703125" style="10" bestFit="1" customWidth="1"/>
    <col min="8783" max="8783" width="12.5703125" style="10" customWidth="1"/>
    <col min="8784" max="8785" width="14.85546875" style="10" bestFit="1" customWidth="1"/>
    <col min="8786" max="8786" width="11.42578125" style="10"/>
    <col min="8787" max="8787" width="15.140625" style="10" customWidth="1"/>
    <col min="8788" max="8788" width="14.42578125" style="10" customWidth="1"/>
    <col min="8789" max="8961" width="11.42578125" style="10"/>
    <col min="8962" max="8962" width="3.140625" style="10" bestFit="1" customWidth="1"/>
    <col min="8963" max="8963" width="28.7109375" style="10" customWidth="1"/>
    <col min="8964" max="8964" width="18" style="10" customWidth="1"/>
    <col min="8965" max="8965" width="13.28515625" style="10" bestFit="1" customWidth="1"/>
    <col min="8966" max="8966" width="8" style="10" customWidth="1"/>
    <col min="8967" max="8967" width="13.85546875" style="10" customWidth="1"/>
    <col min="8968" max="8968" width="14.85546875" style="10" customWidth="1"/>
    <col min="8969" max="8970" width="13.5703125" style="10" bestFit="1" customWidth="1"/>
    <col min="8971" max="8971" width="14.7109375" style="10" bestFit="1" customWidth="1"/>
    <col min="8972" max="8972" width="13.42578125" style="10" customWidth="1"/>
    <col min="8973" max="8973" width="13.28515625" style="10" customWidth="1"/>
    <col min="8974" max="8974" width="12.85546875" style="10" customWidth="1"/>
    <col min="8975" max="8975" width="12" style="10" bestFit="1" customWidth="1"/>
    <col min="8976" max="8976" width="13.42578125" style="10" customWidth="1"/>
    <col min="8977" max="8980" width="12.7109375" style="10" bestFit="1" customWidth="1"/>
    <col min="8981" max="8981" width="14.7109375" style="10" customWidth="1"/>
    <col min="8982" max="8982" width="14.85546875" style="10" bestFit="1" customWidth="1"/>
    <col min="8983" max="8983" width="7.5703125" style="10" customWidth="1"/>
    <col min="8984" max="8984" width="11.42578125" style="10"/>
    <col min="8985" max="8985" width="2.42578125" style="10" bestFit="1" customWidth="1"/>
    <col min="8986" max="8986" width="28.5703125" style="10" customWidth="1"/>
    <col min="8987" max="8987" width="14.85546875" style="10" customWidth="1"/>
    <col min="8988" max="8988" width="15.5703125" style="10" customWidth="1"/>
    <col min="8989" max="8991" width="11.42578125" style="10"/>
    <col min="8992" max="8992" width="14.42578125" style="10" bestFit="1" customWidth="1"/>
    <col min="8993" max="8993" width="14.85546875" style="10" customWidth="1"/>
    <col min="8994" max="8994" width="14.28515625" style="10" bestFit="1" customWidth="1"/>
    <col min="8995" max="9004" width="11.42578125" style="10"/>
    <col min="9005" max="9005" width="16" style="10" bestFit="1" customWidth="1"/>
    <col min="9006" max="9007" width="11.42578125" style="10"/>
    <col min="9008" max="9008" width="2.42578125" style="10" bestFit="1" customWidth="1"/>
    <col min="9009" max="9009" width="28.85546875" style="10" customWidth="1"/>
    <col min="9010" max="9010" width="13.5703125" style="10" bestFit="1" customWidth="1"/>
    <col min="9011" max="9011" width="12" style="10" bestFit="1" customWidth="1"/>
    <col min="9012" max="9014" width="11.42578125" style="10"/>
    <col min="9015" max="9015" width="14.42578125" style="10" bestFit="1" customWidth="1"/>
    <col min="9016" max="9016" width="13.28515625" style="10" bestFit="1" customWidth="1"/>
    <col min="9017" max="9017" width="13.42578125" style="10" customWidth="1"/>
    <col min="9018" max="9019" width="14.85546875" style="10" bestFit="1" customWidth="1"/>
    <col min="9020" max="9020" width="15.5703125" style="10" bestFit="1" customWidth="1"/>
    <col min="9021" max="9021" width="10.140625" style="10" customWidth="1"/>
    <col min="9022" max="9022" width="15.5703125" style="10" bestFit="1" customWidth="1"/>
    <col min="9023" max="9023" width="8.85546875" style="10" customWidth="1"/>
    <col min="9024" max="9024" width="15.5703125" style="10" bestFit="1" customWidth="1"/>
    <col min="9025" max="9025" width="8.85546875" style="10" customWidth="1"/>
    <col min="9026" max="9026" width="15.5703125" style="10" bestFit="1" customWidth="1"/>
    <col min="9027" max="9027" width="9.7109375" style="10" customWidth="1"/>
    <col min="9028" max="9028" width="15.5703125" style="10" bestFit="1" customWidth="1"/>
    <col min="9029" max="9029" width="8.42578125" style="10" customWidth="1"/>
    <col min="9030" max="9030" width="15.5703125" style="10" bestFit="1" customWidth="1"/>
    <col min="9031" max="9031" width="9.7109375" style="10" customWidth="1"/>
    <col min="9032" max="9032" width="15.5703125" style="10" bestFit="1" customWidth="1"/>
    <col min="9033" max="9033" width="9.7109375" style="10" customWidth="1"/>
    <col min="9034" max="9034" width="15.5703125" style="10" bestFit="1" customWidth="1"/>
    <col min="9035" max="9035" width="9.7109375" style="10" customWidth="1"/>
    <col min="9036" max="9036" width="15.5703125" style="10" bestFit="1" customWidth="1"/>
    <col min="9037" max="9037" width="10.5703125" style="10" customWidth="1"/>
    <col min="9038" max="9038" width="15.5703125" style="10" bestFit="1" customWidth="1"/>
    <col min="9039" max="9039" width="12.5703125" style="10" customWidth="1"/>
    <col min="9040" max="9041" width="14.85546875" style="10" bestFit="1" customWidth="1"/>
    <col min="9042" max="9042" width="11.42578125" style="10"/>
    <col min="9043" max="9043" width="15.140625" style="10" customWidth="1"/>
    <col min="9044" max="9044" width="14.42578125" style="10" customWidth="1"/>
    <col min="9045" max="9217" width="11.42578125" style="10"/>
    <col min="9218" max="9218" width="3.140625" style="10" bestFit="1" customWidth="1"/>
    <col min="9219" max="9219" width="28.7109375" style="10" customWidth="1"/>
    <col min="9220" max="9220" width="18" style="10" customWidth="1"/>
    <col min="9221" max="9221" width="13.28515625" style="10" bestFit="1" customWidth="1"/>
    <col min="9222" max="9222" width="8" style="10" customWidth="1"/>
    <col min="9223" max="9223" width="13.85546875" style="10" customWidth="1"/>
    <col min="9224" max="9224" width="14.85546875" style="10" customWidth="1"/>
    <col min="9225" max="9226" width="13.5703125" style="10" bestFit="1" customWidth="1"/>
    <col min="9227" max="9227" width="14.7109375" style="10" bestFit="1" customWidth="1"/>
    <col min="9228" max="9228" width="13.42578125" style="10" customWidth="1"/>
    <col min="9229" max="9229" width="13.28515625" style="10" customWidth="1"/>
    <col min="9230" max="9230" width="12.85546875" style="10" customWidth="1"/>
    <col min="9231" max="9231" width="12" style="10" bestFit="1" customWidth="1"/>
    <col min="9232" max="9232" width="13.42578125" style="10" customWidth="1"/>
    <col min="9233" max="9236" width="12.7109375" style="10" bestFit="1" customWidth="1"/>
    <col min="9237" max="9237" width="14.7109375" style="10" customWidth="1"/>
    <col min="9238" max="9238" width="14.85546875" style="10" bestFit="1" customWidth="1"/>
    <col min="9239" max="9239" width="7.5703125" style="10" customWidth="1"/>
    <col min="9240" max="9240" width="11.42578125" style="10"/>
    <col min="9241" max="9241" width="2.42578125" style="10" bestFit="1" customWidth="1"/>
    <col min="9242" max="9242" width="28.5703125" style="10" customWidth="1"/>
    <col min="9243" max="9243" width="14.85546875" style="10" customWidth="1"/>
    <col min="9244" max="9244" width="15.5703125" style="10" customWidth="1"/>
    <col min="9245" max="9247" width="11.42578125" style="10"/>
    <col min="9248" max="9248" width="14.42578125" style="10" bestFit="1" customWidth="1"/>
    <col min="9249" max="9249" width="14.85546875" style="10" customWidth="1"/>
    <col min="9250" max="9250" width="14.28515625" style="10" bestFit="1" customWidth="1"/>
    <col min="9251" max="9260" width="11.42578125" style="10"/>
    <col min="9261" max="9261" width="16" style="10" bestFit="1" customWidth="1"/>
    <col min="9262" max="9263" width="11.42578125" style="10"/>
    <col min="9264" max="9264" width="2.42578125" style="10" bestFit="1" customWidth="1"/>
    <col min="9265" max="9265" width="28.85546875" style="10" customWidth="1"/>
    <col min="9266" max="9266" width="13.5703125" style="10" bestFit="1" customWidth="1"/>
    <col min="9267" max="9267" width="12" style="10" bestFit="1" customWidth="1"/>
    <col min="9268" max="9270" width="11.42578125" style="10"/>
    <col min="9271" max="9271" width="14.42578125" style="10" bestFit="1" customWidth="1"/>
    <col min="9272" max="9272" width="13.28515625" style="10" bestFit="1" customWidth="1"/>
    <col min="9273" max="9273" width="13.42578125" style="10" customWidth="1"/>
    <col min="9274" max="9275" width="14.85546875" style="10" bestFit="1" customWidth="1"/>
    <col min="9276" max="9276" width="15.5703125" style="10" bestFit="1" customWidth="1"/>
    <col min="9277" max="9277" width="10.140625" style="10" customWidth="1"/>
    <col min="9278" max="9278" width="15.5703125" style="10" bestFit="1" customWidth="1"/>
    <col min="9279" max="9279" width="8.85546875" style="10" customWidth="1"/>
    <col min="9280" max="9280" width="15.5703125" style="10" bestFit="1" customWidth="1"/>
    <col min="9281" max="9281" width="8.85546875" style="10" customWidth="1"/>
    <col min="9282" max="9282" width="15.5703125" style="10" bestFit="1" customWidth="1"/>
    <col min="9283" max="9283" width="9.7109375" style="10" customWidth="1"/>
    <col min="9284" max="9284" width="15.5703125" style="10" bestFit="1" customWidth="1"/>
    <col min="9285" max="9285" width="8.42578125" style="10" customWidth="1"/>
    <col min="9286" max="9286" width="15.5703125" style="10" bestFit="1" customWidth="1"/>
    <col min="9287" max="9287" width="9.7109375" style="10" customWidth="1"/>
    <col min="9288" max="9288" width="15.5703125" style="10" bestFit="1" customWidth="1"/>
    <col min="9289" max="9289" width="9.7109375" style="10" customWidth="1"/>
    <col min="9290" max="9290" width="15.5703125" style="10" bestFit="1" customWidth="1"/>
    <col min="9291" max="9291" width="9.7109375" style="10" customWidth="1"/>
    <col min="9292" max="9292" width="15.5703125" style="10" bestFit="1" customWidth="1"/>
    <col min="9293" max="9293" width="10.5703125" style="10" customWidth="1"/>
    <col min="9294" max="9294" width="15.5703125" style="10" bestFit="1" customWidth="1"/>
    <col min="9295" max="9295" width="12.5703125" style="10" customWidth="1"/>
    <col min="9296" max="9297" width="14.85546875" style="10" bestFit="1" customWidth="1"/>
    <col min="9298" max="9298" width="11.42578125" style="10"/>
    <col min="9299" max="9299" width="15.140625" style="10" customWidth="1"/>
    <col min="9300" max="9300" width="14.42578125" style="10" customWidth="1"/>
    <col min="9301" max="9473" width="11.42578125" style="10"/>
    <col min="9474" max="9474" width="3.140625" style="10" bestFit="1" customWidth="1"/>
    <col min="9475" max="9475" width="28.7109375" style="10" customWidth="1"/>
    <col min="9476" max="9476" width="18" style="10" customWidth="1"/>
    <col min="9477" max="9477" width="13.28515625" style="10" bestFit="1" customWidth="1"/>
    <col min="9478" max="9478" width="8" style="10" customWidth="1"/>
    <col min="9479" max="9479" width="13.85546875" style="10" customWidth="1"/>
    <col min="9480" max="9480" width="14.85546875" style="10" customWidth="1"/>
    <col min="9481" max="9482" width="13.5703125" style="10" bestFit="1" customWidth="1"/>
    <col min="9483" max="9483" width="14.7109375" style="10" bestFit="1" customWidth="1"/>
    <col min="9484" max="9484" width="13.42578125" style="10" customWidth="1"/>
    <col min="9485" max="9485" width="13.28515625" style="10" customWidth="1"/>
    <col min="9486" max="9486" width="12.85546875" style="10" customWidth="1"/>
    <col min="9487" max="9487" width="12" style="10" bestFit="1" customWidth="1"/>
    <col min="9488" max="9488" width="13.42578125" style="10" customWidth="1"/>
    <col min="9489" max="9492" width="12.7109375" style="10" bestFit="1" customWidth="1"/>
    <col min="9493" max="9493" width="14.7109375" style="10" customWidth="1"/>
    <col min="9494" max="9494" width="14.85546875" style="10" bestFit="1" customWidth="1"/>
    <col min="9495" max="9495" width="7.5703125" style="10" customWidth="1"/>
    <col min="9496" max="9496" width="11.42578125" style="10"/>
    <col min="9497" max="9497" width="2.42578125" style="10" bestFit="1" customWidth="1"/>
    <col min="9498" max="9498" width="28.5703125" style="10" customWidth="1"/>
    <col min="9499" max="9499" width="14.85546875" style="10" customWidth="1"/>
    <col min="9500" max="9500" width="15.5703125" style="10" customWidth="1"/>
    <col min="9501" max="9503" width="11.42578125" style="10"/>
    <col min="9504" max="9504" width="14.42578125" style="10" bestFit="1" customWidth="1"/>
    <col min="9505" max="9505" width="14.85546875" style="10" customWidth="1"/>
    <col min="9506" max="9506" width="14.28515625" style="10" bestFit="1" customWidth="1"/>
    <col min="9507" max="9516" width="11.42578125" style="10"/>
    <col min="9517" max="9517" width="16" style="10" bestFit="1" customWidth="1"/>
    <col min="9518" max="9519" width="11.42578125" style="10"/>
    <col min="9520" max="9520" width="2.42578125" style="10" bestFit="1" customWidth="1"/>
    <col min="9521" max="9521" width="28.85546875" style="10" customWidth="1"/>
    <col min="9522" max="9522" width="13.5703125" style="10" bestFit="1" customWidth="1"/>
    <col min="9523" max="9523" width="12" style="10" bestFit="1" customWidth="1"/>
    <col min="9524" max="9526" width="11.42578125" style="10"/>
    <col min="9527" max="9527" width="14.42578125" style="10" bestFit="1" customWidth="1"/>
    <col min="9528" max="9528" width="13.28515625" style="10" bestFit="1" customWidth="1"/>
    <col min="9529" max="9529" width="13.42578125" style="10" customWidth="1"/>
    <col min="9530" max="9531" width="14.85546875" style="10" bestFit="1" customWidth="1"/>
    <col min="9532" max="9532" width="15.5703125" style="10" bestFit="1" customWidth="1"/>
    <col min="9533" max="9533" width="10.140625" style="10" customWidth="1"/>
    <col min="9534" max="9534" width="15.5703125" style="10" bestFit="1" customWidth="1"/>
    <col min="9535" max="9535" width="8.85546875" style="10" customWidth="1"/>
    <col min="9536" max="9536" width="15.5703125" style="10" bestFit="1" customWidth="1"/>
    <col min="9537" max="9537" width="8.85546875" style="10" customWidth="1"/>
    <col min="9538" max="9538" width="15.5703125" style="10" bestFit="1" customWidth="1"/>
    <col min="9539" max="9539" width="9.7109375" style="10" customWidth="1"/>
    <col min="9540" max="9540" width="15.5703125" style="10" bestFit="1" customWidth="1"/>
    <col min="9541" max="9541" width="8.42578125" style="10" customWidth="1"/>
    <col min="9542" max="9542" width="15.5703125" style="10" bestFit="1" customWidth="1"/>
    <col min="9543" max="9543" width="9.7109375" style="10" customWidth="1"/>
    <col min="9544" max="9544" width="15.5703125" style="10" bestFit="1" customWidth="1"/>
    <col min="9545" max="9545" width="9.7109375" style="10" customWidth="1"/>
    <col min="9546" max="9546" width="15.5703125" style="10" bestFit="1" customWidth="1"/>
    <col min="9547" max="9547" width="9.7109375" style="10" customWidth="1"/>
    <col min="9548" max="9548" width="15.5703125" style="10" bestFit="1" customWidth="1"/>
    <col min="9549" max="9549" width="10.5703125" style="10" customWidth="1"/>
    <col min="9550" max="9550" width="15.5703125" style="10" bestFit="1" customWidth="1"/>
    <col min="9551" max="9551" width="12.5703125" style="10" customWidth="1"/>
    <col min="9552" max="9553" width="14.85546875" style="10" bestFit="1" customWidth="1"/>
    <col min="9554" max="9554" width="11.42578125" style="10"/>
    <col min="9555" max="9555" width="15.140625" style="10" customWidth="1"/>
    <col min="9556" max="9556" width="14.42578125" style="10" customWidth="1"/>
    <col min="9557" max="9729" width="11.42578125" style="10"/>
    <col min="9730" max="9730" width="3.140625" style="10" bestFit="1" customWidth="1"/>
    <col min="9731" max="9731" width="28.7109375" style="10" customWidth="1"/>
    <col min="9732" max="9732" width="18" style="10" customWidth="1"/>
    <col min="9733" max="9733" width="13.28515625" style="10" bestFit="1" customWidth="1"/>
    <col min="9734" max="9734" width="8" style="10" customWidth="1"/>
    <col min="9735" max="9735" width="13.85546875" style="10" customWidth="1"/>
    <col min="9736" max="9736" width="14.85546875" style="10" customWidth="1"/>
    <col min="9737" max="9738" width="13.5703125" style="10" bestFit="1" customWidth="1"/>
    <col min="9739" max="9739" width="14.7109375" style="10" bestFit="1" customWidth="1"/>
    <col min="9740" max="9740" width="13.42578125" style="10" customWidth="1"/>
    <col min="9741" max="9741" width="13.28515625" style="10" customWidth="1"/>
    <col min="9742" max="9742" width="12.85546875" style="10" customWidth="1"/>
    <col min="9743" max="9743" width="12" style="10" bestFit="1" customWidth="1"/>
    <col min="9744" max="9744" width="13.42578125" style="10" customWidth="1"/>
    <col min="9745" max="9748" width="12.7109375" style="10" bestFit="1" customWidth="1"/>
    <col min="9749" max="9749" width="14.7109375" style="10" customWidth="1"/>
    <col min="9750" max="9750" width="14.85546875" style="10" bestFit="1" customWidth="1"/>
    <col min="9751" max="9751" width="7.5703125" style="10" customWidth="1"/>
    <col min="9752" max="9752" width="11.42578125" style="10"/>
    <col min="9753" max="9753" width="2.42578125" style="10" bestFit="1" customWidth="1"/>
    <col min="9754" max="9754" width="28.5703125" style="10" customWidth="1"/>
    <col min="9755" max="9755" width="14.85546875" style="10" customWidth="1"/>
    <col min="9756" max="9756" width="15.5703125" style="10" customWidth="1"/>
    <col min="9757" max="9759" width="11.42578125" style="10"/>
    <col min="9760" max="9760" width="14.42578125" style="10" bestFit="1" customWidth="1"/>
    <col min="9761" max="9761" width="14.85546875" style="10" customWidth="1"/>
    <col min="9762" max="9762" width="14.28515625" style="10" bestFit="1" customWidth="1"/>
    <col min="9763" max="9772" width="11.42578125" style="10"/>
    <col min="9773" max="9773" width="16" style="10" bestFit="1" customWidth="1"/>
    <col min="9774" max="9775" width="11.42578125" style="10"/>
    <col min="9776" max="9776" width="2.42578125" style="10" bestFit="1" customWidth="1"/>
    <col min="9777" max="9777" width="28.85546875" style="10" customWidth="1"/>
    <col min="9778" max="9778" width="13.5703125" style="10" bestFit="1" customWidth="1"/>
    <col min="9779" max="9779" width="12" style="10" bestFit="1" customWidth="1"/>
    <col min="9780" max="9782" width="11.42578125" style="10"/>
    <col min="9783" max="9783" width="14.42578125" style="10" bestFit="1" customWidth="1"/>
    <col min="9784" max="9784" width="13.28515625" style="10" bestFit="1" customWidth="1"/>
    <col min="9785" max="9785" width="13.42578125" style="10" customWidth="1"/>
    <col min="9786" max="9787" width="14.85546875" style="10" bestFit="1" customWidth="1"/>
    <col min="9788" max="9788" width="15.5703125" style="10" bestFit="1" customWidth="1"/>
    <col min="9789" max="9789" width="10.140625" style="10" customWidth="1"/>
    <col min="9790" max="9790" width="15.5703125" style="10" bestFit="1" customWidth="1"/>
    <col min="9791" max="9791" width="8.85546875" style="10" customWidth="1"/>
    <col min="9792" max="9792" width="15.5703125" style="10" bestFit="1" customWidth="1"/>
    <col min="9793" max="9793" width="8.85546875" style="10" customWidth="1"/>
    <col min="9794" max="9794" width="15.5703125" style="10" bestFit="1" customWidth="1"/>
    <col min="9795" max="9795" width="9.7109375" style="10" customWidth="1"/>
    <col min="9796" max="9796" width="15.5703125" style="10" bestFit="1" customWidth="1"/>
    <col min="9797" max="9797" width="8.42578125" style="10" customWidth="1"/>
    <col min="9798" max="9798" width="15.5703125" style="10" bestFit="1" customWidth="1"/>
    <col min="9799" max="9799" width="9.7109375" style="10" customWidth="1"/>
    <col min="9800" max="9800" width="15.5703125" style="10" bestFit="1" customWidth="1"/>
    <col min="9801" max="9801" width="9.7109375" style="10" customWidth="1"/>
    <col min="9802" max="9802" width="15.5703125" style="10" bestFit="1" customWidth="1"/>
    <col min="9803" max="9803" width="9.7109375" style="10" customWidth="1"/>
    <col min="9804" max="9804" width="15.5703125" style="10" bestFit="1" customWidth="1"/>
    <col min="9805" max="9805" width="10.5703125" style="10" customWidth="1"/>
    <col min="9806" max="9806" width="15.5703125" style="10" bestFit="1" customWidth="1"/>
    <col min="9807" max="9807" width="12.5703125" style="10" customWidth="1"/>
    <col min="9808" max="9809" width="14.85546875" style="10" bestFit="1" customWidth="1"/>
    <col min="9810" max="9810" width="11.42578125" style="10"/>
    <col min="9811" max="9811" width="15.140625" style="10" customWidth="1"/>
    <col min="9812" max="9812" width="14.42578125" style="10" customWidth="1"/>
    <col min="9813" max="9985" width="11.42578125" style="10"/>
    <col min="9986" max="9986" width="3.140625" style="10" bestFit="1" customWidth="1"/>
    <col min="9987" max="9987" width="28.7109375" style="10" customWidth="1"/>
    <col min="9988" max="9988" width="18" style="10" customWidth="1"/>
    <col min="9989" max="9989" width="13.28515625" style="10" bestFit="1" customWidth="1"/>
    <col min="9990" max="9990" width="8" style="10" customWidth="1"/>
    <col min="9991" max="9991" width="13.85546875" style="10" customWidth="1"/>
    <col min="9992" max="9992" width="14.85546875" style="10" customWidth="1"/>
    <col min="9993" max="9994" width="13.5703125" style="10" bestFit="1" customWidth="1"/>
    <col min="9995" max="9995" width="14.7109375" style="10" bestFit="1" customWidth="1"/>
    <col min="9996" max="9996" width="13.42578125" style="10" customWidth="1"/>
    <col min="9997" max="9997" width="13.28515625" style="10" customWidth="1"/>
    <col min="9998" max="9998" width="12.85546875" style="10" customWidth="1"/>
    <col min="9999" max="9999" width="12" style="10" bestFit="1" customWidth="1"/>
    <col min="10000" max="10000" width="13.42578125" style="10" customWidth="1"/>
    <col min="10001" max="10004" width="12.7109375" style="10" bestFit="1" customWidth="1"/>
    <col min="10005" max="10005" width="14.7109375" style="10" customWidth="1"/>
    <col min="10006" max="10006" width="14.85546875" style="10" bestFit="1" customWidth="1"/>
    <col min="10007" max="10007" width="7.5703125" style="10" customWidth="1"/>
    <col min="10008" max="10008" width="11.42578125" style="10"/>
    <col min="10009" max="10009" width="2.42578125" style="10" bestFit="1" customWidth="1"/>
    <col min="10010" max="10010" width="28.5703125" style="10" customWidth="1"/>
    <col min="10011" max="10011" width="14.85546875" style="10" customWidth="1"/>
    <col min="10012" max="10012" width="15.5703125" style="10" customWidth="1"/>
    <col min="10013" max="10015" width="11.42578125" style="10"/>
    <col min="10016" max="10016" width="14.42578125" style="10" bestFit="1" customWidth="1"/>
    <col min="10017" max="10017" width="14.85546875" style="10" customWidth="1"/>
    <col min="10018" max="10018" width="14.28515625" style="10" bestFit="1" customWidth="1"/>
    <col min="10019" max="10028" width="11.42578125" style="10"/>
    <col min="10029" max="10029" width="16" style="10" bestFit="1" customWidth="1"/>
    <col min="10030" max="10031" width="11.42578125" style="10"/>
    <col min="10032" max="10032" width="2.42578125" style="10" bestFit="1" customWidth="1"/>
    <col min="10033" max="10033" width="28.85546875" style="10" customWidth="1"/>
    <col min="10034" max="10034" width="13.5703125" style="10" bestFit="1" customWidth="1"/>
    <col min="10035" max="10035" width="12" style="10" bestFit="1" customWidth="1"/>
    <col min="10036" max="10038" width="11.42578125" style="10"/>
    <col min="10039" max="10039" width="14.42578125" style="10" bestFit="1" customWidth="1"/>
    <col min="10040" max="10040" width="13.28515625" style="10" bestFit="1" customWidth="1"/>
    <col min="10041" max="10041" width="13.42578125" style="10" customWidth="1"/>
    <col min="10042" max="10043" width="14.85546875" style="10" bestFit="1" customWidth="1"/>
    <col min="10044" max="10044" width="15.5703125" style="10" bestFit="1" customWidth="1"/>
    <col min="10045" max="10045" width="10.140625" style="10" customWidth="1"/>
    <col min="10046" max="10046" width="15.5703125" style="10" bestFit="1" customWidth="1"/>
    <col min="10047" max="10047" width="8.85546875" style="10" customWidth="1"/>
    <col min="10048" max="10048" width="15.5703125" style="10" bestFit="1" customWidth="1"/>
    <col min="10049" max="10049" width="8.85546875" style="10" customWidth="1"/>
    <col min="10050" max="10050" width="15.5703125" style="10" bestFit="1" customWidth="1"/>
    <col min="10051" max="10051" width="9.7109375" style="10" customWidth="1"/>
    <col min="10052" max="10052" width="15.5703125" style="10" bestFit="1" customWidth="1"/>
    <col min="10053" max="10053" width="8.42578125" style="10" customWidth="1"/>
    <col min="10054" max="10054" width="15.5703125" style="10" bestFit="1" customWidth="1"/>
    <col min="10055" max="10055" width="9.7109375" style="10" customWidth="1"/>
    <col min="10056" max="10056" width="15.5703125" style="10" bestFit="1" customWidth="1"/>
    <col min="10057" max="10057" width="9.7109375" style="10" customWidth="1"/>
    <col min="10058" max="10058" width="15.5703125" style="10" bestFit="1" customWidth="1"/>
    <col min="10059" max="10059" width="9.7109375" style="10" customWidth="1"/>
    <col min="10060" max="10060" width="15.5703125" style="10" bestFit="1" customWidth="1"/>
    <col min="10061" max="10061" width="10.5703125" style="10" customWidth="1"/>
    <col min="10062" max="10062" width="15.5703125" style="10" bestFit="1" customWidth="1"/>
    <col min="10063" max="10063" width="12.5703125" style="10" customWidth="1"/>
    <col min="10064" max="10065" width="14.85546875" style="10" bestFit="1" customWidth="1"/>
    <col min="10066" max="10066" width="11.42578125" style="10"/>
    <col min="10067" max="10067" width="15.140625" style="10" customWidth="1"/>
    <col min="10068" max="10068" width="14.42578125" style="10" customWidth="1"/>
    <col min="10069" max="10241" width="11.42578125" style="10"/>
    <col min="10242" max="10242" width="3.140625" style="10" bestFit="1" customWidth="1"/>
    <col min="10243" max="10243" width="28.7109375" style="10" customWidth="1"/>
    <col min="10244" max="10244" width="18" style="10" customWidth="1"/>
    <col min="10245" max="10245" width="13.28515625" style="10" bestFit="1" customWidth="1"/>
    <col min="10246" max="10246" width="8" style="10" customWidth="1"/>
    <col min="10247" max="10247" width="13.85546875" style="10" customWidth="1"/>
    <col min="10248" max="10248" width="14.85546875" style="10" customWidth="1"/>
    <col min="10249" max="10250" width="13.5703125" style="10" bestFit="1" customWidth="1"/>
    <col min="10251" max="10251" width="14.7109375" style="10" bestFit="1" customWidth="1"/>
    <col min="10252" max="10252" width="13.42578125" style="10" customWidth="1"/>
    <col min="10253" max="10253" width="13.28515625" style="10" customWidth="1"/>
    <col min="10254" max="10254" width="12.85546875" style="10" customWidth="1"/>
    <col min="10255" max="10255" width="12" style="10" bestFit="1" customWidth="1"/>
    <col min="10256" max="10256" width="13.42578125" style="10" customWidth="1"/>
    <col min="10257" max="10260" width="12.7109375" style="10" bestFit="1" customWidth="1"/>
    <col min="10261" max="10261" width="14.7109375" style="10" customWidth="1"/>
    <col min="10262" max="10262" width="14.85546875" style="10" bestFit="1" customWidth="1"/>
    <col min="10263" max="10263" width="7.5703125" style="10" customWidth="1"/>
    <col min="10264" max="10264" width="11.42578125" style="10"/>
    <col min="10265" max="10265" width="2.42578125" style="10" bestFit="1" customWidth="1"/>
    <col min="10266" max="10266" width="28.5703125" style="10" customWidth="1"/>
    <col min="10267" max="10267" width="14.85546875" style="10" customWidth="1"/>
    <col min="10268" max="10268" width="15.5703125" style="10" customWidth="1"/>
    <col min="10269" max="10271" width="11.42578125" style="10"/>
    <col min="10272" max="10272" width="14.42578125" style="10" bestFit="1" customWidth="1"/>
    <col min="10273" max="10273" width="14.85546875" style="10" customWidth="1"/>
    <col min="10274" max="10274" width="14.28515625" style="10" bestFit="1" customWidth="1"/>
    <col min="10275" max="10284" width="11.42578125" style="10"/>
    <col min="10285" max="10285" width="16" style="10" bestFit="1" customWidth="1"/>
    <col min="10286" max="10287" width="11.42578125" style="10"/>
    <col min="10288" max="10288" width="2.42578125" style="10" bestFit="1" customWidth="1"/>
    <col min="10289" max="10289" width="28.85546875" style="10" customWidth="1"/>
    <col min="10290" max="10290" width="13.5703125" style="10" bestFit="1" customWidth="1"/>
    <col min="10291" max="10291" width="12" style="10" bestFit="1" customWidth="1"/>
    <col min="10292" max="10294" width="11.42578125" style="10"/>
    <col min="10295" max="10295" width="14.42578125" style="10" bestFit="1" customWidth="1"/>
    <col min="10296" max="10296" width="13.28515625" style="10" bestFit="1" customWidth="1"/>
    <col min="10297" max="10297" width="13.42578125" style="10" customWidth="1"/>
    <col min="10298" max="10299" width="14.85546875" style="10" bestFit="1" customWidth="1"/>
    <col min="10300" max="10300" width="15.5703125" style="10" bestFit="1" customWidth="1"/>
    <col min="10301" max="10301" width="10.140625" style="10" customWidth="1"/>
    <col min="10302" max="10302" width="15.5703125" style="10" bestFit="1" customWidth="1"/>
    <col min="10303" max="10303" width="8.85546875" style="10" customWidth="1"/>
    <col min="10304" max="10304" width="15.5703125" style="10" bestFit="1" customWidth="1"/>
    <col min="10305" max="10305" width="8.85546875" style="10" customWidth="1"/>
    <col min="10306" max="10306" width="15.5703125" style="10" bestFit="1" customWidth="1"/>
    <col min="10307" max="10307" width="9.7109375" style="10" customWidth="1"/>
    <col min="10308" max="10308" width="15.5703125" style="10" bestFit="1" customWidth="1"/>
    <col min="10309" max="10309" width="8.42578125" style="10" customWidth="1"/>
    <col min="10310" max="10310" width="15.5703125" style="10" bestFit="1" customWidth="1"/>
    <col min="10311" max="10311" width="9.7109375" style="10" customWidth="1"/>
    <col min="10312" max="10312" width="15.5703125" style="10" bestFit="1" customWidth="1"/>
    <col min="10313" max="10313" width="9.7109375" style="10" customWidth="1"/>
    <col min="10314" max="10314" width="15.5703125" style="10" bestFit="1" customWidth="1"/>
    <col min="10315" max="10315" width="9.7109375" style="10" customWidth="1"/>
    <col min="10316" max="10316" width="15.5703125" style="10" bestFit="1" customWidth="1"/>
    <col min="10317" max="10317" width="10.5703125" style="10" customWidth="1"/>
    <col min="10318" max="10318" width="15.5703125" style="10" bestFit="1" customWidth="1"/>
    <col min="10319" max="10319" width="12.5703125" style="10" customWidth="1"/>
    <col min="10320" max="10321" width="14.85546875" style="10" bestFit="1" customWidth="1"/>
    <col min="10322" max="10322" width="11.42578125" style="10"/>
    <col min="10323" max="10323" width="15.140625" style="10" customWidth="1"/>
    <col min="10324" max="10324" width="14.42578125" style="10" customWidth="1"/>
    <col min="10325" max="10497" width="11.42578125" style="10"/>
    <col min="10498" max="10498" width="3.140625" style="10" bestFit="1" customWidth="1"/>
    <col min="10499" max="10499" width="28.7109375" style="10" customWidth="1"/>
    <col min="10500" max="10500" width="18" style="10" customWidth="1"/>
    <col min="10501" max="10501" width="13.28515625" style="10" bestFit="1" customWidth="1"/>
    <col min="10502" max="10502" width="8" style="10" customWidth="1"/>
    <col min="10503" max="10503" width="13.85546875" style="10" customWidth="1"/>
    <col min="10504" max="10504" width="14.85546875" style="10" customWidth="1"/>
    <col min="10505" max="10506" width="13.5703125" style="10" bestFit="1" customWidth="1"/>
    <col min="10507" max="10507" width="14.7109375" style="10" bestFit="1" customWidth="1"/>
    <col min="10508" max="10508" width="13.42578125" style="10" customWidth="1"/>
    <col min="10509" max="10509" width="13.28515625" style="10" customWidth="1"/>
    <col min="10510" max="10510" width="12.85546875" style="10" customWidth="1"/>
    <col min="10511" max="10511" width="12" style="10" bestFit="1" customWidth="1"/>
    <col min="10512" max="10512" width="13.42578125" style="10" customWidth="1"/>
    <col min="10513" max="10516" width="12.7109375" style="10" bestFit="1" customWidth="1"/>
    <col min="10517" max="10517" width="14.7109375" style="10" customWidth="1"/>
    <col min="10518" max="10518" width="14.85546875" style="10" bestFit="1" customWidth="1"/>
    <col min="10519" max="10519" width="7.5703125" style="10" customWidth="1"/>
    <col min="10520" max="10520" width="11.42578125" style="10"/>
    <col min="10521" max="10521" width="2.42578125" style="10" bestFit="1" customWidth="1"/>
    <col min="10522" max="10522" width="28.5703125" style="10" customWidth="1"/>
    <col min="10523" max="10523" width="14.85546875" style="10" customWidth="1"/>
    <col min="10524" max="10524" width="15.5703125" style="10" customWidth="1"/>
    <col min="10525" max="10527" width="11.42578125" style="10"/>
    <col min="10528" max="10528" width="14.42578125" style="10" bestFit="1" customWidth="1"/>
    <col min="10529" max="10529" width="14.85546875" style="10" customWidth="1"/>
    <col min="10530" max="10530" width="14.28515625" style="10" bestFit="1" customWidth="1"/>
    <col min="10531" max="10540" width="11.42578125" style="10"/>
    <col min="10541" max="10541" width="16" style="10" bestFit="1" customWidth="1"/>
    <col min="10542" max="10543" width="11.42578125" style="10"/>
    <col min="10544" max="10544" width="2.42578125" style="10" bestFit="1" customWidth="1"/>
    <col min="10545" max="10545" width="28.85546875" style="10" customWidth="1"/>
    <col min="10546" max="10546" width="13.5703125" style="10" bestFit="1" customWidth="1"/>
    <col min="10547" max="10547" width="12" style="10" bestFit="1" customWidth="1"/>
    <col min="10548" max="10550" width="11.42578125" style="10"/>
    <col min="10551" max="10551" width="14.42578125" style="10" bestFit="1" customWidth="1"/>
    <col min="10552" max="10552" width="13.28515625" style="10" bestFit="1" customWidth="1"/>
    <col min="10553" max="10553" width="13.42578125" style="10" customWidth="1"/>
    <col min="10554" max="10555" width="14.85546875" style="10" bestFit="1" customWidth="1"/>
    <col min="10556" max="10556" width="15.5703125" style="10" bestFit="1" customWidth="1"/>
    <col min="10557" max="10557" width="10.140625" style="10" customWidth="1"/>
    <col min="10558" max="10558" width="15.5703125" style="10" bestFit="1" customWidth="1"/>
    <col min="10559" max="10559" width="8.85546875" style="10" customWidth="1"/>
    <col min="10560" max="10560" width="15.5703125" style="10" bestFit="1" customWidth="1"/>
    <col min="10561" max="10561" width="8.85546875" style="10" customWidth="1"/>
    <col min="10562" max="10562" width="15.5703125" style="10" bestFit="1" customWidth="1"/>
    <col min="10563" max="10563" width="9.7109375" style="10" customWidth="1"/>
    <col min="10564" max="10564" width="15.5703125" style="10" bestFit="1" customWidth="1"/>
    <col min="10565" max="10565" width="8.42578125" style="10" customWidth="1"/>
    <col min="10566" max="10566" width="15.5703125" style="10" bestFit="1" customWidth="1"/>
    <col min="10567" max="10567" width="9.7109375" style="10" customWidth="1"/>
    <col min="10568" max="10568" width="15.5703125" style="10" bestFit="1" customWidth="1"/>
    <col min="10569" max="10569" width="9.7109375" style="10" customWidth="1"/>
    <col min="10570" max="10570" width="15.5703125" style="10" bestFit="1" customWidth="1"/>
    <col min="10571" max="10571" width="9.7109375" style="10" customWidth="1"/>
    <col min="10572" max="10572" width="15.5703125" style="10" bestFit="1" customWidth="1"/>
    <col min="10573" max="10573" width="10.5703125" style="10" customWidth="1"/>
    <col min="10574" max="10574" width="15.5703125" style="10" bestFit="1" customWidth="1"/>
    <col min="10575" max="10575" width="12.5703125" style="10" customWidth="1"/>
    <col min="10576" max="10577" width="14.85546875" style="10" bestFit="1" customWidth="1"/>
    <col min="10578" max="10578" width="11.42578125" style="10"/>
    <col min="10579" max="10579" width="15.140625" style="10" customWidth="1"/>
    <col min="10580" max="10580" width="14.42578125" style="10" customWidth="1"/>
    <col min="10581" max="10753" width="11.42578125" style="10"/>
    <col min="10754" max="10754" width="3.140625" style="10" bestFit="1" customWidth="1"/>
    <col min="10755" max="10755" width="28.7109375" style="10" customWidth="1"/>
    <col min="10756" max="10756" width="18" style="10" customWidth="1"/>
    <col min="10757" max="10757" width="13.28515625" style="10" bestFit="1" customWidth="1"/>
    <col min="10758" max="10758" width="8" style="10" customWidth="1"/>
    <col min="10759" max="10759" width="13.85546875" style="10" customWidth="1"/>
    <col min="10760" max="10760" width="14.85546875" style="10" customWidth="1"/>
    <col min="10761" max="10762" width="13.5703125" style="10" bestFit="1" customWidth="1"/>
    <col min="10763" max="10763" width="14.7109375" style="10" bestFit="1" customWidth="1"/>
    <col min="10764" max="10764" width="13.42578125" style="10" customWidth="1"/>
    <col min="10765" max="10765" width="13.28515625" style="10" customWidth="1"/>
    <col min="10766" max="10766" width="12.85546875" style="10" customWidth="1"/>
    <col min="10767" max="10767" width="12" style="10" bestFit="1" customWidth="1"/>
    <col min="10768" max="10768" width="13.42578125" style="10" customWidth="1"/>
    <col min="10769" max="10772" width="12.7109375" style="10" bestFit="1" customWidth="1"/>
    <col min="10773" max="10773" width="14.7109375" style="10" customWidth="1"/>
    <col min="10774" max="10774" width="14.85546875" style="10" bestFit="1" customWidth="1"/>
    <col min="10775" max="10775" width="7.5703125" style="10" customWidth="1"/>
    <col min="10776" max="10776" width="11.42578125" style="10"/>
    <col min="10777" max="10777" width="2.42578125" style="10" bestFit="1" customWidth="1"/>
    <col min="10778" max="10778" width="28.5703125" style="10" customWidth="1"/>
    <col min="10779" max="10779" width="14.85546875" style="10" customWidth="1"/>
    <col min="10780" max="10780" width="15.5703125" style="10" customWidth="1"/>
    <col min="10781" max="10783" width="11.42578125" style="10"/>
    <col min="10784" max="10784" width="14.42578125" style="10" bestFit="1" customWidth="1"/>
    <col min="10785" max="10785" width="14.85546875" style="10" customWidth="1"/>
    <col min="10786" max="10786" width="14.28515625" style="10" bestFit="1" customWidth="1"/>
    <col min="10787" max="10796" width="11.42578125" style="10"/>
    <col min="10797" max="10797" width="16" style="10" bestFit="1" customWidth="1"/>
    <col min="10798" max="10799" width="11.42578125" style="10"/>
    <col min="10800" max="10800" width="2.42578125" style="10" bestFit="1" customWidth="1"/>
    <col min="10801" max="10801" width="28.85546875" style="10" customWidth="1"/>
    <col min="10802" max="10802" width="13.5703125" style="10" bestFit="1" customWidth="1"/>
    <col min="10803" max="10803" width="12" style="10" bestFit="1" customWidth="1"/>
    <col min="10804" max="10806" width="11.42578125" style="10"/>
    <col min="10807" max="10807" width="14.42578125" style="10" bestFit="1" customWidth="1"/>
    <col min="10808" max="10808" width="13.28515625" style="10" bestFit="1" customWidth="1"/>
    <col min="10809" max="10809" width="13.42578125" style="10" customWidth="1"/>
    <col min="10810" max="10811" width="14.85546875" style="10" bestFit="1" customWidth="1"/>
    <col min="10812" max="10812" width="15.5703125" style="10" bestFit="1" customWidth="1"/>
    <col min="10813" max="10813" width="10.140625" style="10" customWidth="1"/>
    <col min="10814" max="10814" width="15.5703125" style="10" bestFit="1" customWidth="1"/>
    <col min="10815" max="10815" width="8.85546875" style="10" customWidth="1"/>
    <col min="10816" max="10816" width="15.5703125" style="10" bestFit="1" customWidth="1"/>
    <col min="10817" max="10817" width="8.85546875" style="10" customWidth="1"/>
    <col min="10818" max="10818" width="15.5703125" style="10" bestFit="1" customWidth="1"/>
    <col min="10819" max="10819" width="9.7109375" style="10" customWidth="1"/>
    <col min="10820" max="10820" width="15.5703125" style="10" bestFit="1" customWidth="1"/>
    <col min="10821" max="10821" width="8.42578125" style="10" customWidth="1"/>
    <col min="10822" max="10822" width="15.5703125" style="10" bestFit="1" customWidth="1"/>
    <col min="10823" max="10823" width="9.7109375" style="10" customWidth="1"/>
    <col min="10824" max="10824" width="15.5703125" style="10" bestFit="1" customWidth="1"/>
    <col min="10825" max="10825" width="9.7109375" style="10" customWidth="1"/>
    <col min="10826" max="10826" width="15.5703125" style="10" bestFit="1" customWidth="1"/>
    <col min="10827" max="10827" width="9.7109375" style="10" customWidth="1"/>
    <col min="10828" max="10828" width="15.5703125" style="10" bestFit="1" customWidth="1"/>
    <col min="10829" max="10829" width="10.5703125" style="10" customWidth="1"/>
    <col min="10830" max="10830" width="15.5703125" style="10" bestFit="1" customWidth="1"/>
    <col min="10831" max="10831" width="12.5703125" style="10" customWidth="1"/>
    <col min="10832" max="10833" width="14.85546875" style="10" bestFit="1" customWidth="1"/>
    <col min="10834" max="10834" width="11.42578125" style="10"/>
    <col min="10835" max="10835" width="15.140625" style="10" customWidth="1"/>
    <col min="10836" max="10836" width="14.42578125" style="10" customWidth="1"/>
    <col min="10837" max="11009" width="11.42578125" style="10"/>
    <col min="11010" max="11010" width="3.140625" style="10" bestFit="1" customWidth="1"/>
    <col min="11011" max="11011" width="28.7109375" style="10" customWidth="1"/>
    <col min="11012" max="11012" width="18" style="10" customWidth="1"/>
    <col min="11013" max="11013" width="13.28515625" style="10" bestFit="1" customWidth="1"/>
    <col min="11014" max="11014" width="8" style="10" customWidth="1"/>
    <col min="11015" max="11015" width="13.85546875" style="10" customWidth="1"/>
    <col min="11016" max="11016" width="14.85546875" style="10" customWidth="1"/>
    <col min="11017" max="11018" width="13.5703125" style="10" bestFit="1" customWidth="1"/>
    <col min="11019" max="11019" width="14.7109375" style="10" bestFit="1" customWidth="1"/>
    <col min="11020" max="11020" width="13.42578125" style="10" customWidth="1"/>
    <col min="11021" max="11021" width="13.28515625" style="10" customWidth="1"/>
    <col min="11022" max="11022" width="12.85546875" style="10" customWidth="1"/>
    <col min="11023" max="11023" width="12" style="10" bestFit="1" customWidth="1"/>
    <col min="11024" max="11024" width="13.42578125" style="10" customWidth="1"/>
    <col min="11025" max="11028" width="12.7109375" style="10" bestFit="1" customWidth="1"/>
    <col min="11029" max="11029" width="14.7109375" style="10" customWidth="1"/>
    <col min="11030" max="11030" width="14.85546875" style="10" bestFit="1" customWidth="1"/>
    <col min="11031" max="11031" width="7.5703125" style="10" customWidth="1"/>
    <col min="11032" max="11032" width="11.42578125" style="10"/>
    <col min="11033" max="11033" width="2.42578125" style="10" bestFit="1" customWidth="1"/>
    <col min="11034" max="11034" width="28.5703125" style="10" customWidth="1"/>
    <col min="11035" max="11035" width="14.85546875" style="10" customWidth="1"/>
    <col min="11036" max="11036" width="15.5703125" style="10" customWidth="1"/>
    <col min="11037" max="11039" width="11.42578125" style="10"/>
    <col min="11040" max="11040" width="14.42578125" style="10" bestFit="1" customWidth="1"/>
    <col min="11041" max="11041" width="14.85546875" style="10" customWidth="1"/>
    <col min="11042" max="11042" width="14.28515625" style="10" bestFit="1" customWidth="1"/>
    <col min="11043" max="11052" width="11.42578125" style="10"/>
    <col min="11053" max="11053" width="16" style="10" bestFit="1" customWidth="1"/>
    <col min="11054" max="11055" width="11.42578125" style="10"/>
    <col min="11056" max="11056" width="2.42578125" style="10" bestFit="1" customWidth="1"/>
    <col min="11057" max="11057" width="28.85546875" style="10" customWidth="1"/>
    <col min="11058" max="11058" width="13.5703125" style="10" bestFit="1" customWidth="1"/>
    <col min="11059" max="11059" width="12" style="10" bestFit="1" customWidth="1"/>
    <col min="11060" max="11062" width="11.42578125" style="10"/>
    <col min="11063" max="11063" width="14.42578125" style="10" bestFit="1" customWidth="1"/>
    <col min="11064" max="11064" width="13.28515625" style="10" bestFit="1" customWidth="1"/>
    <col min="11065" max="11065" width="13.42578125" style="10" customWidth="1"/>
    <col min="11066" max="11067" width="14.85546875" style="10" bestFit="1" customWidth="1"/>
    <col min="11068" max="11068" width="15.5703125" style="10" bestFit="1" customWidth="1"/>
    <col min="11069" max="11069" width="10.140625" style="10" customWidth="1"/>
    <col min="11070" max="11070" width="15.5703125" style="10" bestFit="1" customWidth="1"/>
    <col min="11071" max="11071" width="8.85546875" style="10" customWidth="1"/>
    <col min="11072" max="11072" width="15.5703125" style="10" bestFit="1" customWidth="1"/>
    <col min="11073" max="11073" width="8.85546875" style="10" customWidth="1"/>
    <col min="11074" max="11074" width="15.5703125" style="10" bestFit="1" customWidth="1"/>
    <col min="11075" max="11075" width="9.7109375" style="10" customWidth="1"/>
    <col min="11076" max="11076" width="15.5703125" style="10" bestFit="1" customWidth="1"/>
    <col min="11077" max="11077" width="8.42578125" style="10" customWidth="1"/>
    <col min="11078" max="11078" width="15.5703125" style="10" bestFit="1" customWidth="1"/>
    <col min="11079" max="11079" width="9.7109375" style="10" customWidth="1"/>
    <col min="11080" max="11080" width="15.5703125" style="10" bestFit="1" customWidth="1"/>
    <col min="11081" max="11081" width="9.7109375" style="10" customWidth="1"/>
    <col min="11082" max="11082" width="15.5703125" style="10" bestFit="1" customWidth="1"/>
    <col min="11083" max="11083" width="9.7109375" style="10" customWidth="1"/>
    <col min="11084" max="11084" width="15.5703125" style="10" bestFit="1" customWidth="1"/>
    <col min="11085" max="11085" width="10.5703125" style="10" customWidth="1"/>
    <col min="11086" max="11086" width="15.5703125" style="10" bestFit="1" customWidth="1"/>
    <col min="11087" max="11087" width="12.5703125" style="10" customWidth="1"/>
    <col min="11088" max="11089" width="14.85546875" style="10" bestFit="1" customWidth="1"/>
    <col min="11090" max="11090" width="11.42578125" style="10"/>
    <col min="11091" max="11091" width="15.140625" style="10" customWidth="1"/>
    <col min="11092" max="11092" width="14.42578125" style="10" customWidth="1"/>
    <col min="11093" max="11265" width="11.42578125" style="10"/>
    <col min="11266" max="11266" width="3.140625" style="10" bestFit="1" customWidth="1"/>
    <col min="11267" max="11267" width="28.7109375" style="10" customWidth="1"/>
    <col min="11268" max="11268" width="18" style="10" customWidth="1"/>
    <col min="11269" max="11269" width="13.28515625" style="10" bestFit="1" customWidth="1"/>
    <col min="11270" max="11270" width="8" style="10" customWidth="1"/>
    <col min="11271" max="11271" width="13.85546875" style="10" customWidth="1"/>
    <col min="11272" max="11272" width="14.85546875" style="10" customWidth="1"/>
    <col min="11273" max="11274" width="13.5703125" style="10" bestFit="1" customWidth="1"/>
    <col min="11275" max="11275" width="14.7109375" style="10" bestFit="1" customWidth="1"/>
    <col min="11276" max="11276" width="13.42578125" style="10" customWidth="1"/>
    <col min="11277" max="11277" width="13.28515625" style="10" customWidth="1"/>
    <col min="11278" max="11278" width="12.85546875" style="10" customWidth="1"/>
    <col min="11279" max="11279" width="12" style="10" bestFit="1" customWidth="1"/>
    <col min="11280" max="11280" width="13.42578125" style="10" customWidth="1"/>
    <col min="11281" max="11284" width="12.7109375" style="10" bestFit="1" customWidth="1"/>
    <col min="11285" max="11285" width="14.7109375" style="10" customWidth="1"/>
    <col min="11286" max="11286" width="14.85546875" style="10" bestFit="1" customWidth="1"/>
    <col min="11287" max="11287" width="7.5703125" style="10" customWidth="1"/>
    <col min="11288" max="11288" width="11.42578125" style="10"/>
    <col min="11289" max="11289" width="2.42578125" style="10" bestFit="1" customWidth="1"/>
    <col min="11290" max="11290" width="28.5703125" style="10" customWidth="1"/>
    <col min="11291" max="11291" width="14.85546875" style="10" customWidth="1"/>
    <col min="11292" max="11292" width="15.5703125" style="10" customWidth="1"/>
    <col min="11293" max="11295" width="11.42578125" style="10"/>
    <col min="11296" max="11296" width="14.42578125" style="10" bestFit="1" customWidth="1"/>
    <col min="11297" max="11297" width="14.85546875" style="10" customWidth="1"/>
    <col min="11298" max="11298" width="14.28515625" style="10" bestFit="1" customWidth="1"/>
    <col min="11299" max="11308" width="11.42578125" style="10"/>
    <col min="11309" max="11309" width="16" style="10" bestFit="1" customWidth="1"/>
    <col min="11310" max="11311" width="11.42578125" style="10"/>
    <col min="11312" max="11312" width="2.42578125" style="10" bestFit="1" customWidth="1"/>
    <col min="11313" max="11313" width="28.85546875" style="10" customWidth="1"/>
    <col min="11314" max="11314" width="13.5703125" style="10" bestFit="1" customWidth="1"/>
    <col min="11315" max="11315" width="12" style="10" bestFit="1" customWidth="1"/>
    <col min="11316" max="11318" width="11.42578125" style="10"/>
    <col min="11319" max="11319" width="14.42578125" style="10" bestFit="1" customWidth="1"/>
    <col min="11320" max="11320" width="13.28515625" style="10" bestFit="1" customWidth="1"/>
    <col min="11321" max="11321" width="13.42578125" style="10" customWidth="1"/>
    <col min="11322" max="11323" width="14.85546875" style="10" bestFit="1" customWidth="1"/>
    <col min="11324" max="11324" width="15.5703125" style="10" bestFit="1" customWidth="1"/>
    <col min="11325" max="11325" width="10.140625" style="10" customWidth="1"/>
    <col min="11326" max="11326" width="15.5703125" style="10" bestFit="1" customWidth="1"/>
    <col min="11327" max="11327" width="8.85546875" style="10" customWidth="1"/>
    <col min="11328" max="11328" width="15.5703125" style="10" bestFit="1" customWidth="1"/>
    <col min="11329" max="11329" width="8.85546875" style="10" customWidth="1"/>
    <col min="11330" max="11330" width="15.5703125" style="10" bestFit="1" customWidth="1"/>
    <col min="11331" max="11331" width="9.7109375" style="10" customWidth="1"/>
    <col min="11332" max="11332" width="15.5703125" style="10" bestFit="1" customWidth="1"/>
    <col min="11333" max="11333" width="8.42578125" style="10" customWidth="1"/>
    <col min="11334" max="11334" width="15.5703125" style="10" bestFit="1" customWidth="1"/>
    <col min="11335" max="11335" width="9.7109375" style="10" customWidth="1"/>
    <col min="11336" max="11336" width="15.5703125" style="10" bestFit="1" customWidth="1"/>
    <col min="11337" max="11337" width="9.7109375" style="10" customWidth="1"/>
    <col min="11338" max="11338" width="15.5703125" style="10" bestFit="1" customWidth="1"/>
    <col min="11339" max="11339" width="9.7109375" style="10" customWidth="1"/>
    <col min="11340" max="11340" width="15.5703125" style="10" bestFit="1" customWidth="1"/>
    <col min="11341" max="11341" width="10.5703125" style="10" customWidth="1"/>
    <col min="11342" max="11342" width="15.5703125" style="10" bestFit="1" customWidth="1"/>
    <col min="11343" max="11343" width="12.5703125" style="10" customWidth="1"/>
    <col min="11344" max="11345" width="14.85546875" style="10" bestFit="1" customWidth="1"/>
    <col min="11346" max="11346" width="11.42578125" style="10"/>
    <col min="11347" max="11347" width="15.140625" style="10" customWidth="1"/>
    <col min="11348" max="11348" width="14.42578125" style="10" customWidth="1"/>
    <col min="11349" max="11521" width="11.42578125" style="10"/>
    <col min="11522" max="11522" width="3.140625" style="10" bestFit="1" customWidth="1"/>
    <col min="11523" max="11523" width="28.7109375" style="10" customWidth="1"/>
    <col min="11524" max="11524" width="18" style="10" customWidth="1"/>
    <col min="11525" max="11525" width="13.28515625" style="10" bestFit="1" customWidth="1"/>
    <col min="11526" max="11526" width="8" style="10" customWidth="1"/>
    <col min="11527" max="11527" width="13.85546875" style="10" customWidth="1"/>
    <col min="11528" max="11528" width="14.85546875" style="10" customWidth="1"/>
    <col min="11529" max="11530" width="13.5703125" style="10" bestFit="1" customWidth="1"/>
    <col min="11531" max="11531" width="14.7109375" style="10" bestFit="1" customWidth="1"/>
    <col min="11532" max="11532" width="13.42578125" style="10" customWidth="1"/>
    <col min="11533" max="11533" width="13.28515625" style="10" customWidth="1"/>
    <col min="11534" max="11534" width="12.85546875" style="10" customWidth="1"/>
    <col min="11535" max="11535" width="12" style="10" bestFit="1" customWidth="1"/>
    <col min="11536" max="11536" width="13.42578125" style="10" customWidth="1"/>
    <col min="11537" max="11540" width="12.7109375" style="10" bestFit="1" customWidth="1"/>
    <col min="11541" max="11541" width="14.7109375" style="10" customWidth="1"/>
    <col min="11542" max="11542" width="14.85546875" style="10" bestFit="1" customWidth="1"/>
    <col min="11543" max="11543" width="7.5703125" style="10" customWidth="1"/>
    <col min="11544" max="11544" width="11.42578125" style="10"/>
    <col min="11545" max="11545" width="2.42578125" style="10" bestFit="1" customWidth="1"/>
    <col min="11546" max="11546" width="28.5703125" style="10" customWidth="1"/>
    <col min="11547" max="11547" width="14.85546875" style="10" customWidth="1"/>
    <col min="11548" max="11548" width="15.5703125" style="10" customWidth="1"/>
    <col min="11549" max="11551" width="11.42578125" style="10"/>
    <col min="11552" max="11552" width="14.42578125" style="10" bestFit="1" customWidth="1"/>
    <col min="11553" max="11553" width="14.85546875" style="10" customWidth="1"/>
    <col min="11554" max="11554" width="14.28515625" style="10" bestFit="1" customWidth="1"/>
    <col min="11555" max="11564" width="11.42578125" style="10"/>
    <col min="11565" max="11565" width="16" style="10" bestFit="1" customWidth="1"/>
    <col min="11566" max="11567" width="11.42578125" style="10"/>
    <col min="11568" max="11568" width="2.42578125" style="10" bestFit="1" customWidth="1"/>
    <col min="11569" max="11569" width="28.85546875" style="10" customWidth="1"/>
    <col min="11570" max="11570" width="13.5703125" style="10" bestFit="1" customWidth="1"/>
    <col min="11571" max="11571" width="12" style="10" bestFit="1" customWidth="1"/>
    <col min="11572" max="11574" width="11.42578125" style="10"/>
    <col min="11575" max="11575" width="14.42578125" style="10" bestFit="1" customWidth="1"/>
    <col min="11576" max="11576" width="13.28515625" style="10" bestFit="1" customWidth="1"/>
    <col min="11577" max="11577" width="13.42578125" style="10" customWidth="1"/>
    <col min="11578" max="11579" width="14.85546875" style="10" bestFit="1" customWidth="1"/>
    <col min="11580" max="11580" width="15.5703125" style="10" bestFit="1" customWidth="1"/>
    <col min="11581" max="11581" width="10.140625" style="10" customWidth="1"/>
    <col min="11582" max="11582" width="15.5703125" style="10" bestFit="1" customWidth="1"/>
    <col min="11583" max="11583" width="8.85546875" style="10" customWidth="1"/>
    <col min="11584" max="11584" width="15.5703125" style="10" bestFit="1" customWidth="1"/>
    <col min="11585" max="11585" width="8.85546875" style="10" customWidth="1"/>
    <col min="11586" max="11586" width="15.5703125" style="10" bestFit="1" customWidth="1"/>
    <col min="11587" max="11587" width="9.7109375" style="10" customWidth="1"/>
    <col min="11588" max="11588" width="15.5703125" style="10" bestFit="1" customWidth="1"/>
    <col min="11589" max="11589" width="8.42578125" style="10" customWidth="1"/>
    <col min="11590" max="11590" width="15.5703125" style="10" bestFit="1" customWidth="1"/>
    <col min="11591" max="11591" width="9.7109375" style="10" customWidth="1"/>
    <col min="11592" max="11592" width="15.5703125" style="10" bestFit="1" customWidth="1"/>
    <col min="11593" max="11593" width="9.7109375" style="10" customWidth="1"/>
    <col min="11594" max="11594" width="15.5703125" style="10" bestFit="1" customWidth="1"/>
    <col min="11595" max="11595" width="9.7109375" style="10" customWidth="1"/>
    <col min="11596" max="11596" width="15.5703125" style="10" bestFit="1" customWidth="1"/>
    <col min="11597" max="11597" width="10.5703125" style="10" customWidth="1"/>
    <col min="11598" max="11598" width="15.5703125" style="10" bestFit="1" customWidth="1"/>
    <col min="11599" max="11599" width="12.5703125" style="10" customWidth="1"/>
    <col min="11600" max="11601" width="14.85546875" style="10" bestFit="1" customWidth="1"/>
    <col min="11602" max="11602" width="11.42578125" style="10"/>
    <col min="11603" max="11603" width="15.140625" style="10" customWidth="1"/>
    <col min="11604" max="11604" width="14.42578125" style="10" customWidth="1"/>
    <col min="11605" max="11777" width="11.42578125" style="10"/>
    <col min="11778" max="11778" width="3.140625" style="10" bestFit="1" customWidth="1"/>
    <col min="11779" max="11779" width="28.7109375" style="10" customWidth="1"/>
    <col min="11780" max="11780" width="18" style="10" customWidth="1"/>
    <col min="11781" max="11781" width="13.28515625" style="10" bestFit="1" customWidth="1"/>
    <col min="11782" max="11782" width="8" style="10" customWidth="1"/>
    <col min="11783" max="11783" width="13.85546875" style="10" customWidth="1"/>
    <col min="11784" max="11784" width="14.85546875" style="10" customWidth="1"/>
    <col min="11785" max="11786" width="13.5703125" style="10" bestFit="1" customWidth="1"/>
    <col min="11787" max="11787" width="14.7109375" style="10" bestFit="1" customWidth="1"/>
    <col min="11788" max="11788" width="13.42578125" style="10" customWidth="1"/>
    <col min="11789" max="11789" width="13.28515625" style="10" customWidth="1"/>
    <col min="11790" max="11790" width="12.85546875" style="10" customWidth="1"/>
    <col min="11791" max="11791" width="12" style="10" bestFit="1" customWidth="1"/>
    <col min="11792" max="11792" width="13.42578125" style="10" customWidth="1"/>
    <col min="11793" max="11796" width="12.7109375" style="10" bestFit="1" customWidth="1"/>
    <col min="11797" max="11797" width="14.7109375" style="10" customWidth="1"/>
    <col min="11798" max="11798" width="14.85546875" style="10" bestFit="1" customWidth="1"/>
    <col min="11799" max="11799" width="7.5703125" style="10" customWidth="1"/>
    <col min="11800" max="11800" width="11.42578125" style="10"/>
    <col min="11801" max="11801" width="2.42578125" style="10" bestFit="1" customWidth="1"/>
    <col min="11802" max="11802" width="28.5703125" style="10" customWidth="1"/>
    <col min="11803" max="11803" width="14.85546875" style="10" customWidth="1"/>
    <col min="11804" max="11804" width="15.5703125" style="10" customWidth="1"/>
    <col min="11805" max="11807" width="11.42578125" style="10"/>
    <col min="11808" max="11808" width="14.42578125" style="10" bestFit="1" customWidth="1"/>
    <col min="11809" max="11809" width="14.85546875" style="10" customWidth="1"/>
    <col min="11810" max="11810" width="14.28515625" style="10" bestFit="1" customWidth="1"/>
    <col min="11811" max="11820" width="11.42578125" style="10"/>
    <col min="11821" max="11821" width="16" style="10" bestFit="1" customWidth="1"/>
    <col min="11822" max="11823" width="11.42578125" style="10"/>
    <col min="11824" max="11824" width="2.42578125" style="10" bestFit="1" customWidth="1"/>
    <col min="11825" max="11825" width="28.85546875" style="10" customWidth="1"/>
    <col min="11826" max="11826" width="13.5703125" style="10" bestFit="1" customWidth="1"/>
    <col min="11827" max="11827" width="12" style="10" bestFit="1" customWidth="1"/>
    <col min="11828" max="11830" width="11.42578125" style="10"/>
    <col min="11831" max="11831" width="14.42578125" style="10" bestFit="1" customWidth="1"/>
    <col min="11832" max="11832" width="13.28515625" style="10" bestFit="1" customWidth="1"/>
    <col min="11833" max="11833" width="13.42578125" style="10" customWidth="1"/>
    <col min="11834" max="11835" width="14.85546875" style="10" bestFit="1" customWidth="1"/>
    <col min="11836" max="11836" width="15.5703125" style="10" bestFit="1" customWidth="1"/>
    <col min="11837" max="11837" width="10.140625" style="10" customWidth="1"/>
    <col min="11838" max="11838" width="15.5703125" style="10" bestFit="1" customWidth="1"/>
    <col min="11839" max="11839" width="8.85546875" style="10" customWidth="1"/>
    <col min="11840" max="11840" width="15.5703125" style="10" bestFit="1" customWidth="1"/>
    <col min="11841" max="11841" width="8.85546875" style="10" customWidth="1"/>
    <col min="11842" max="11842" width="15.5703125" style="10" bestFit="1" customWidth="1"/>
    <col min="11843" max="11843" width="9.7109375" style="10" customWidth="1"/>
    <col min="11844" max="11844" width="15.5703125" style="10" bestFit="1" customWidth="1"/>
    <col min="11845" max="11845" width="8.42578125" style="10" customWidth="1"/>
    <col min="11846" max="11846" width="15.5703125" style="10" bestFit="1" customWidth="1"/>
    <col min="11847" max="11847" width="9.7109375" style="10" customWidth="1"/>
    <col min="11848" max="11848" width="15.5703125" style="10" bestFit="1" customWidth="1"/>
    <col min="11849" max="11849" width="9.7109375" style="10" customWidth="1"/>
    <col min="11850" max="11850" width="15.5703125" style="10" bestFit="1" customWidth="1"/>
    <col min="11851" max="11851" width="9.7109375" style="10" customWidth="1"/>
    <col min="11852" max="11852" width="15.5703125" style="10" bestFit="1" customWidth="1"/>
    <col min="11853" max="11853" width="10.5703125" style="10" customWidth="1"/>
    <col min="11854" max="11854" width="15.5703125" style="10" bestFit="1" customWidth="1"/>
    <col min="11855" max="11855" width="12.5703125" style="10" customWidth="1"/>
    <col min="11856" max="11857" width="14.85546875" style="10" bestFit="1" customWidth="1"/>
    <col min="11858" max="11858" width="11.42578125" style="10"/>
    <col min="11859" max="11859" width="15.140625" style="10" customWidth="1"/>
    <col min="11860" max="11860" width="14.42578125" style="10" customWidth="1"/>
    <col min="11861" max="12033" width="11.42578125" style="10"/>
    <col min="12034" max="12034" width="3.140625" style="10" bestFit="1" customWidth="1"/>
    <col min="12035" max="12035" width="28.7109375" style="10" customWidth="1"/>
    <col min="12036" max="12036" width="18" style="10" customWidth="1"/>
    <col min="12037" max="12037" width="13.28515625" style="10" bestFit="1" customWidth="1"/>
    <col min="12038" max="12038" width="8" style="10" customWidth="1"/>
    <col min="12039" max="12039" width="13.85546875" style="10" customWidth="1"/>
    <col min="12040" max="12040" width="14.85546875" style="10" customWidth="1"/>
    <col min="12041" max="12042" width="13.5703125" style="10" bestFit="1" customWidth="1"/>
    <col min="12043" max="12043" width="14.7109375" style="10" bestFit="1" customWidth="1"/>
    <col min="12044" max="12044" width="13.42578125" style="10" customWidth="1"/>
    <col min="12045" max="12045" width="13.28515625" style="10" customWidth="1"/>
    <col min="12046" max="12046" width="12.85546875" style="10" customWidth="1"/>
    <col min="12047" max="12047" width="12" style="10" bestFit="1" customWidth="1"/>
    <col min="12048" max="12048" width="13.42578125" style="10" customWidth="1"/>
    <col min="12049" max="12052" width="12.7109375" style="10" bestFit="1" customWidth="1"/>
    <col min="12053" max="12053" width="14.7109375" style="10" customWidth="1"/>
    <col min="12054" max="12054" width="14.85546875" style="10" bestFit="1" customWidth="1"/>
    <col min="12055" max="12055" width="7.5703125" style="10" customWidth="1"/>
    <col min="12056" max="12056" width="11.42578125" style="10"/>
    <col min="12057" max="12057" width="2.42578125" style="10" bestFit="1" customWidth="1"/>
    <col min="12058" max="12058" width="28.5703125" style="10" customWidth="1"/>
    <col min="12059" max="12059" width="14.85546875" style="10" customWidth="1"/>
    <col min="12060" max="12060" width="15.5703125" style="10" customWidth="1"/>
    <col min="12061" max="12063" width="11.42578125" style="10"/>
    <col min="12064" max="12064" width="14.42578125" style="10" bestFit="1" customWidth="1"/>
    <col min="12065" max="12065" width="14.85546875" style="10" customWidth="1"/>
    <col min="12066" max="12066" width="14.28515625" style="10" bestFit="1" customWidth="1"/>
    <col min="12067" max="12076" width="11.42578125" style="10"/>
    <col min="12077" max="12077" width="16" style="10" bestFit="1" customWidth="1"/>
    <col min="12078" max="12079" width="11.42578125" style="10"/>
    <col min="12080" max="12080" width="2.42578125" style="10" bestFit="1" customWidth="1"/>
    <col min="12081" max="12081" width="28.85546875" style="10" customWidth="1"/>
    <col min="12082" max="12082" width="13.5703125" style="10" bestFit="1" customWidth="1"/>
    <col min="12083" max="12083" width="12" style="10" bestFit="1" customWidth="1"/>
    <col min="12084" max="12086" width="11.42578125" style="10"/>
    <col min="12087" max="12087" width="14.42578125" style="10" bestFit="1" customWidth="1"/>
    <col min="12088" max="12088" width="13.28515625" style="10" bestFit="1" customWidth="1"/>
    <col min="12089" max="12089" width="13.42578125" style="10" customWidth="1"/>
    <col min="12090" max="12091" width="14.85546875" style="10" bestFit="1" customWidth="1"/>
    <col min="12092" max="12092" width="15.5703125" style="10" bestFit="1" customWidth="1"/>
    <col min="12093" max="12093" width="10.140625" style="10" customWidth="1"/>
    <col min="12094" max="12094" width="15.5703125" style="10" bestFit="1" customWidth="1"/>
    <col min="12095" max="12095" width="8.85546875" style="10" customWidth="1"/>
    <col min="12096" max="12096" width="15.5703125" style="10" bestFit="1" customWidth="1"/>
    <col min="12097" max="12097" width="8.85546875" style="10" customWidth="1"/>
    <col min="12098" max="12098" width="15.5703125" style="10" bestFit="1" customWidth="1"/>
    <col min="12099" max="12099" width="9.7109375" style="10" customWidth="1"/>
    <col min="12100" max="12100" width="15.5703125" style="10" bestFit="1" customWidth="1"/>
    <col min="12101" max="12101" width="8.42578125" style="10" customWidth="1"/>
    <col min="12102" max="12102" width="15.5703125" style="10" bestFit="1" customWidth="1"/>
    <col min="12103" max="12103" width="9.7109375" style="10" customWidth="1"/>
    <col min="12104" max="12104" width="15.5703125" style="10" bestFit="1" customWidth="1"/>
    <col min="12105" max="12105" width="9.7109375" style="10" customWidth="1"/>
    <col min="12106" max="12106" width="15.5703125" style="10" bestFit="1" customWidth="1"/>
    <col min="12107" max="12107" width="9.7109375" style="10" customWidth="1"/>
    <col min="12108" max="12108" width="15.5703125" style="10" bestFit="1" customWidth="1"/>
    <col min="12109" max="12109" width="10.5703125" style="10" customWidth="1"/>
    <col min="12110" max="12110" width="15.5703125" style="10" bestFit="1" customWidth="1"/>
    <col min="12111" max="12111" width="12.5703125" style="10" customWidth="1"/>
    <col min="12112" max="12113" width="14.85546875" style="10" bestFit="1" customWidth="1"/>
    <col min="12114" max="12114" width="11.42578125" style="10"/>
    <col min="12115" max="12115" width="15.140625" style="10" customWidth="1"/>
    <col min="12116" max="12116" width="14.42578125" style="10" customWidth="1"/>
    <col min="12117" max="12289" width="11.42578125" style="10"/>
    <col min="12290" max="12290" width="3.140625" style="10" bestFit="1" customWidth="1"/>
    <col min="12291" max="12291" width="28.7109375" style="10" customWidth="1"/>
    <col min="12292" max="12292" width="18" style="10" customWidth="1"/>
    <col min="12293" max="12293" width="13.28515625" style="10" bestFit="1" customWidth="1"/>
    <col min="12294" max="12294" width="8" style="10" customWidth="1"/>
    <col min="12295" max="12295" width="13.85546875" style="10" customWidth="1"/>
    <col min="12296" max="12296" width="14.85546875" style="10" customWidth="1"/>
    <col min="12297" max="12298" width="13.5703125" style="10" bestFit="1" customWidth="1"/>
    <col min="12299" max="12299" width="14.7109375" style="10" bestFit="1" customWidth="1"/>
    <col min="12300" max="12300" width="13.42578125" style="10" customWidth="1"/>
    <col min="12301" max="12301" width="13.28515625" style="10" customWidth="1"/>
    <col min="12302" max="12302" width="12.85546875" style="10" customWidth="1"/>
    <col min="12303" max="12303" width="12" style="10" bestFit="1" customWidth="1"/>
    <col min="12304" max="12304" width="13.42578125" style="10" customWidth="1"/>
    <col min="12305" max="12308" width="12.7109375" style="10" bestFit="1" customWidth="1"/>
    <col min="12309" max="12309" width="14.7109375" style="10" customWidth="1"/>
    <col min="12310" max="12310" width="14.85546875" style="10" bestFit="1" customWidth="1"/>
    <col min="12311" max="12311" width="7.5703125" style="10" customWidth="1"/>
    <col min="12312" max="12312" width="11.42578125" style="10"/>
    <col min="12313" max="12313" width="2.42578125" style="10" bestFit="1" customWidth="1"/>
    <col min="12314" max="12314" width="28.5703125" style="10" customWidth="1"/>
    <col min="12315" max="12315" width="14.85546875" style="10" customWidth="1"/>
    <col min="12316" max="12316" width="15.5703125" style="10" customWidth="1"/>
    <col min="12317" max="12319" width="11.42578125" style="10"/>
    <col min="12320" max="12320" width="14.42578125" style="10" bestFit="1" customWidth="1"/>
    <col min="12321" max="12321" width="14.85546875" style="10" customWidth="1"/>
    <col min="12322" max="12322" width="14.28515625" style="10" bestFit="1" customWidth="1"/>
    <col min="12323" max="12332" width="11.42578125" style="10"/>
    <col min="12333" max="12333" width="16" style="10" bestFit="1" customWidth="1"/>
    <col min="12334" max="12335" width="11.42578125" style="10"/>
    <col min="12336" max="12336" width="2.42578125" style="10" bestFit="1" customWidth="1"/>
    <col min="12337" max="12337" width="28.85546875" style="10" customWidth="1"/>
    <col min="12338" max="12338" width="13.5703125" style="10" bestFit="1" customWidth="1"/>
    <col min="12339" max="12339" width="12" style="10" bestFit="1" customWidth="1"/>
    <col min="12340" max="12342" width="11.42578125" style="10"/>
    <col min="12343" max="12343" width="14.42578125" style="10" bestFit="1" customWidth="1"/>
    <col min="12344" max="12344" width="13.28515625" style="10" bestFit="1" customWidth="1"/>
    <col min="12345" max="12345" width="13.42578125" style="10" customWidth="1"/>
    <col min="12346" max="12347" width="14.85546875" style="10" bestFit="1" customWidth="1"/>
    <col min="12348" max="12348" width="15.5703125" style="10" bestFit="1" customWidth="1"/>
    <col min="12349" max="12349" width="10.140625" style="10" customWidth="1"/>
    <col min="12350" max="12350" width="15.5703125" style="10" bestFit="1" customWidth="1"/>
    <col min="12351" max="12351" width="8.85546875" style="10" customWidth="1"/>
    <col min="12352" max="12352" width="15.5703125" style="10" bestFit="1" customWidth="1"/>
    <col min="12353" max="12353" width="8.85546875" style="10" customWidth="1"/>
    <col min="12354" max="12354" width="15.5703125" style="10" bestFit="1" customWidth="1"/>
    <col min="12355" max="12355" width="9.7109375" style="10" customWidth="1"/>
    <col min="12356" max="12356" width="15.5703125" style="10" bestFit="1" customWidth="1"/>
    <col min="12357" max="12357" width="8.42578125" style="10" customWidth="1"/>
    <col min="12358" max="12358" width="15.5703125" style="10" bestFit="1" customWidth="1"/>
    <col min="12359" max="12359" width="9.7109375" style="10" customWidth="1"/>
    <col min="12360" max="12360" width="15.5703125" style="10" bestFit="1" customWidth="1"/>
    <col min="12361" max="12361" width="9.7109375" style="10" customWidth="1"/>
    <col min="12362" max="12362" width="15.5703125" style="10" bestFit="1" customWidth="1"/>
    <col min="12363" max="12363" width="9.7109375" style="10" customWidth="1"/>
    <col min="12364" max="12364" width="15.5703125" style="10" bestFit="1" customWidth="1"/>
    <col min="12365" max="12365" width="10.5703125" style="10" customWidth="1"/>
    <col min="12366" max="12366" width="15.5703125" style="10" bestFit="1" customWidth="1"/>
    <col min="12367" max="12367" width="12.5703125" style="10" customWidth="1"/>
    <col min="12368" max="12369" width="14.85546875" style="10" bestFit="1" customWidth="1"/>
    <col min="12370" max="12370" width="11.42578125" style="10"/>
    <col min="12371" max="12371" width="15.140625" style="10" customWidth="1"/>
    <col min="12372" max="12372" width="14.42578125" style="10" customWidth="1"/>
    <col min="12373" max="12545" width="11.42578125" style="10"/>
    <col min="12546" max="12546" width="3.140625" style="10" bestFit="1" customWidth="1"/>
    <col min="12547" max="12547" width="28.7109375" style="10" customWidth="1"/>
    <col min="12548" max="12548" width="18" style="10" customWidth="1"/>
    <col min="12549" max="12549" width="13.28515625" style="10" bestFit="1" customWidth="1"/>
    <col min="12550" max="12550" width="8" style="10" customWidth="1"/>
    <col min="12551" max="12551" width="13.85546875" style="10" customWidth="1"/>
    <col min="12552" max="12552" width="14.85546875" style="10" customWidth="1"/>
    <col min="12553" max="12554" width="13.5703125" style="10" bestFit="1" customWidth="1"/>
    <col min="12555" max="12555" width="14.7109375" style="10" bestFit="1" customWidth="1"/>
    <col min="12556" max="12556" width="13.42578125" style="10" customWidth="1"/>
    <col min="12557" max="12557" width="13.28515625" style="10" customWidth="1"/>
    <col min="12558" max="12558" width="12.85546875" style="10" customWidth="1"/>
    <col min="12559" max="12559" width="12" style="10" bestFit="1" customWidth="1"/>
    <col min="12560" max="12560" width="13.42578125" style="10" customWidth="1"/>
    <col min="12561" max="12564" width="12.7109375" style="10" bestFit="1" customWidth="1"/>
    <col min="12565" max="12565" width="14.7109375" style="10" customWidth="1"/>
    <col min="12566" max="12566" width="14.85546875" style="10" bestFit="1" customWidth="1"/>
    <col min="12567" max="12567" width="7.5703125" style="10" customWidth="1"/>
    <col min="12568" max="12568" width="11.42578125" style="10"/>
    <col min="12569" max="12569" width="2.42578125" style="10" bestFit="1" customWidth="1"/>
    <col min="12570" max="12570" width="28.5703125" style="10" customWidth="1"/>
    <col min="12571" max="12571" width="14.85546875" style="10" customWidth="1"/>
    <col min="12572" max="12572" width="15.5703125" style="10" customWidth="1"/>
    <col min="12573" max="12575" width="11.42578125" style="10"/>
    <col min="12576" max="12576" width="14.42578125" style="10" bestFit="1" customWidth="1"/>
    <col min="12577" max="12577" width="14.85546875" style="10" customWidth="1"/>
    <col min="12578" max="12578" width="14.28515625" style="10" bestFit="1" customWidth="1"/>
    <col min="12579" max="12588" width="11.42578125" style="10"/>
    <col min="12589" max="12589" width="16" style="10" bestFit="1" customWidth="1"/>
    <col min="12590" max="12591" width="11.42578125" style="10"/>
    <col min="12592" max="12592" width="2.42578125" style="10" bestFit="1" customWidth="1"/>
    <col min="12593" max="12593" width="28.85546875" style="10" customWidth="1"/>
    <col min="12594" max="12594" width="13.5703125" style="10" bestFit="1" customWidth="1"/>
    <col min="12595" max="12595" width="12" style="10" bestFit="1" customWidth="1"/>
    <col min="12596" max="12598" width="11.42578125" style="10"/>
    <col min="12599" max="12599" width="14.42578125" style="10" bestFit="1" customWidth="1"/>
    <col min="12600" max="12600" width="13.28515625" style="10" bestFit="1" customWidth="1"/>
    <col min="12601" max="12601" width="13.42578125" style="10" customWidth="1"/>
    <col min="12602" max="12603" width="14.85546875" style="10" bestFit="1" customWidth="1"/>
    <col min="12604" max="12604" width="15.5703125" style="10" bestFit="1" customWidth="1"/>
    <col min="12605" max="12605" width="10.140625" style="10" customWidth="1"/>
    <col min="12606" max="12606" width="15.5703125" style="10" bestFit="1" customWidth="1"/>
    <col min="12607" max="12607" width="8.85546875" style="10" customWidth="1"/>
    <col min="12608" max="12608" width="15.5703125" style="10" bestFit="1" customWidth="1"/>
    <col min="12609" max="12609" width="8.85546875" style="10" customWidth="1"/>
    <col min="12610" max="12610" width="15.5703125" style="10" bestFit="1" customWidth="1"/>
    <col min="12611" max="12611" width="9.7109375" style="10" customWidth="1"/>
    <col min="12612" max="12612" width="15.5703125" style="10" bestFit="1" customWidth="1"/>
    <col min="12613" max="12613" width="8.42578125" style="10" customWidth="1"/>
    <col min="12614" max="12614" width="15.5703125" style="10" bestFit="1" customWidth="1"/>
    <col min="12615" max="12615" width="9.7109375" style="10" customWidth="1"/>
    <col min="12616" max="12616" width="15.5703125" style="10" bestFit="1" customWidth="1"/>
    <col min="12617" max="12617" width="9.7109375" style="10" customWidth="1"/>
    <col min="12618" max="12618" width="15.5703125" style="10" bestFit="1" customWidth="1"/>
    <col min="12619" max="12619" width="9.7109375" style="10" customWidth="1"/>
    <col min="12620" max="12620" width="15.5703125" style="10" bestFit="1" customWidth="1"/>
    <col min="12621" max="12621" width="10.5703125" style="10" customWidth="1"/>
    <col min="12622" max="12622" width="15.5703125" style="10" bestFit="1" customWidth="1"/>
    <col min="12623" max="12623" width="12.5703125" style="10" customWidth="1"/>
    <col min="12624" max="12625" width="14.85546875" style="10" bestFit="1" customWidth="1"/>
    <col min="12626" max="12626" width="11.42578125" style="10"/>
    <col min="12627" max="12627" width="15.140625" style="10" customWidth="1"/>
    <col min="12628" max="12628" width="14.42578125" style="10" customWidth="1"/>
    <col min="12629" max="12801" width="11.42578125" style="10"/>
    <col min="12802" max="12802" width="3.140625" style="10" bestFit="1" customWidth="1"/>
    <col min="12803" max="12803" width="28.7109375" style="10" customWidth="1"/>
    <col min="12804" max="12804" width="18" style="10" customWidth="1"/>
    <col min="12805" max="12805" width="13.28515625" style="10" bestFit="1" customWidth="1"/>
    <col min="12806" max="12806" width="8" style="10" customWidth="1"/>
    <col min="12807" max="12807" width="13.85546875" style="10" customWidth="1"/>
    <col min="12808" max="12808" width="14.85546875" style="10" customWidth="1"/>
    <col min="12809" max="12810" width="13.5703125" style="10" bestFit="1" customWidth="1"/>
    <col min="12811" max="12811" width="14.7109375" style="10" bestFit="1" customWidth="1"/>
    <col min="12812" max="12812" width="13.42578125" style="10" customWidth="1"/>
    <col min="12813" max="12813" width="13.28515625" style="10" customWidth="1"/>
    <col min="12814" max="12814" width="12.85546875" style="10" customWidth="1"/>
    <col min="12815" max="12815" width="12" style="10" bestFit="1" customWidth="1"/>
    <col min="12816" max="12816" width="13.42578125" style="10" customWidth="1"/>
    <col min="12817" max="12820" width="12.7109375" style="10" bestFit="1" customWidth="1"/>
    <col min="12821" max="12821" width="14.7109375" style="10" customWidth="1"/>
    <col min="12822" max="12822" width="14.85546875" style="10" bestFit="1" customWidth="1"/>
    <col min="12823" max="12823" width="7.5703125" style="10" customWidth="1"/>
    <col min="12824" max="12824" width="11.42578125" style="10"/>
    <col min="12825" max="12825" width="2.42578125" style="10" bestFit="1" customWidth="1"/>
    <col min="12826" max="12826" width="28.5703125" style="10" customWidth="1"/>
    <col min="12827" max="12827" width="14.85546875" style="10" customWidth="1"/>
    <col min="12828" max="12828" width="15.5703125" style="10" customWidth="1"/>
    <col min="12829" max="12831" width="11.42578125" style="10"/>
    <col min="12832" max="12832" width="14.42578125" style="10" bestFit="1" customWidth="1"/>
    <col min="12833" max="12833" width="14.85546875" style="10" customWidth="1"/>
    <col min="12834" max="12834" width="14.28515625" style="10" bestFit="1" customWidth="1"/>
    <col min="12835" max="12844" width="11.42578125" style="10"/>
    <col min="12845" max="12845" width="16" style="10" bestFit="1" customWidth="1"/>
    <col min="12846" max="12847" width="11.42578125" style="10"/>
    <col min="12848" max="12848" width="2.42578125" style="10" bestFit="1" customWidth="1"/>
    <col min="12849" max="12849" width="28.85546875" style="10" customWidth="1"/>
    <col min="12850" max="12850" width="13.5703125" style="10" bestFit="1" customWidth="1"/>
    <col min="12851" max="12851" width="12" style="10" bestFit="1" customWidth="1"/>
    <col min="12852" max="12854" width="11.42578125" style="10"/>
    <col min="12855" max="12855" width="14.42578125" style="10" bestFit="1" customWidth="1"/>
    <col min="12856" max="12856" width="13.28515625" style="10" bestFit="1" customWidth="1"/>
    <col min="12857" max="12857" width="13.42578125" style="10" customWidth="1"/>
    <col min="12858" max="12859" width="14.85546875" style="10" bestFit="1" customWidth="1"/>
    <col min="12860" max="12860" width="15.5703125" style="10" bestFit="1" customWidth="1"/>
    <col min="12861" max="12861" width="10.140625" style="10" customWidth="1"/>
    <col min="12862" max="12862" width="15.5703125" style="10" bestFit="1" customWidth="1"/>
    <col min="12863" max="12863" width="8.85546875" style="10" customWidth="1"/>
    <col min="12864" max="12864" width="15.5703125" style="10" bestFit="1" customWidth="1"/>
    <col min="12865" max="12865" width="8.85546875" style="10" customWidth="1"/>
    <col min="12866" max="12866" width="15.5703125" style="10" bestFit="1" customWidth="1"/>
    <col min="12867" max="12867" width="9.7109375" style="10" customWidth="1"/>
    <col min="12868" max="12868" width="15.5703125" style="10" bestFit="1" customWidth="1"/>
    <col min="12869" max="12869" width="8.42578125" style="10" customWidth="1"/>
    <col min="12870" max="12870" width="15.5703125" style="10" bestFit="1" customWidth="1"/>
    <col min="12871" max="12871" width="9.7109375" style="10" customWidth="1"/>
    <col min="12872" max="12872" width="15.5703125" style="10" bestFit="1" customWidth="1"/>
    <col min="12873" max="12873" width="9.7109375" style="10" customWidth="1"/>
    <col min="12874" max="12874" width="15.5703125" style="10" bestFit="1" customWidth="1"/>
    <col min="12875" max="12875" width="9.7109375" style="10" customWidth="1"/>
    <col min="12876" max="12876" width="15.5703125" style="10" bestFit="1" customWidth="1"/>
    <col min="12877" max="12877" width="10.5703125" style="10" customWidth="1"/>
    <col min="12878" max="12878" width="15.5703125" style="10" bestFit="1" customWidth="1"/>
    <col min="12879" max="12879" width="12.5703125" style="10" customWidth="1"/>
    <col min="12880" max="12881" width="14.85546875" style="10" bestFit="1" customWidth="1"/>
    <col min="12882" max="12882" width="11.42578125" style="10"/>
    <col min="12883" max="12883" width="15.140625" style="10" customWidth="1"/>
    <col min="12884" max="12884" width="14.42578125" style="10" customWidth="1"/>
    <col min="12885" max="13057" width="11.42578125" style="10"/>
    <col min="13058" max="13058" width="3.140625" style="10" bestFit="1" customWidth="1"/>
    <col min="13059" max="13059" width="28.7109375" style="10" customWidth="1"/>
    <col min="13060" max="13060" width="18" style="10" customWidth="1"/>
    <col min="13061" max="13061" width="13.28515625" style="10" bestFit="1" customWidth="1"/>
    <col min="13062" max="13062" width="8" style="10" customWidth="1"/>
    <col min="13063" max="13063" width="13.85546875" style="10" customWidth="1"/>
    <col min="13064" max="13064" width="14.85546875" style="10" customWidth="1"/>
    <col min="13065" max="13066" width="13.5703125" style="10" bestFit="1" customWidth="1"/>
    <col min="13067" max="13067" width="14.7109375" style="10" bestFit="1" customWidth="1"/>
    <col min="13068" max="13068" width="13.42578125" style="10" customWidth="1"/>
    <col min="13069" max="13069" width="13.28515625" style="10" customWidth="1"/>
    <col min="13070" max="13070" width="12.85546875" style="10" customWidth="1"/>
    <col min="13071" max="13071" width="12" style="10" bestFit="1" customWidth="1"/>
    <col min="13072" max="13072" width="13.42578125" style="10" customWidth="1"/>
    <col min="13073" max="13076" width="12.7109375" style="10" bestFit="1" customWidth="1"/>
    <col min="13077" max="13077" width="14.7109375" style="10" customWidth="1"/>
    <col min="13078" max="13078" width="14.85546875" style="10" bestFit="1" customWidth="1"/>
    <col min="13079" max="13079" width="7.5703125" style="10" customWidth="1"/>
    <col min="13080" max="13080" width="11.42578125" style="10"/>
    <col min="13081" max="13081" width="2.42578125" style="10" bestFit="1" customWidth="1"/>
    <col min="13082" max="13082" width="28.5703125" style="10" customWidth="1"/>
    <col min="13083" max="13083" width="14.85546875" style="10" customWidth="1"/>
    <col min="13084" max="13084" width="15.5703125" style="10" customWidth="1"/>
    <col min="13085" max="13087" width="11.42578125" style="10"/>
    <col min="13088" max="13088" width="14.42578125" style="10" bestFit="1" customWidth="1"/>
    <col min="13089" max="13089" width="14.85546875" style="10" customWidth="1"/>
    <col min="13090" max="13090" width="14.28515625" style="10" bestFit="1" customWidth="1"/>
    <col min="13091" max="13100" width="11.42578125" style="10"/>
    <col min="13101" max="13101" width="16" style="10" bestFit="1" customWidth="1"/>
    <col min="13102" max="13103" width="11.42578125" style="10"/>
    <col min="13104" max="13104" width="2.42578125" style="10" bestFit="1" customWidth="1"/>
    <col min="13105" max="13105" width="28.85546875" style="10" customWidth="1"/>
    <col min="13106" max="13106" width="13.5703125" style="10" bestFit="1" customWidth="1"/>
    <col min="13107" max="13107" width="12" style="10" bestFit="1" customWidth="1"/>
    <col min="13108" max="13110" width="11.42578125" style="10"/>
    <col min="13111" max="13111" width="14.42578125" style="10" bestFit="1" customWidth="1"/>
    <col min="13112" max="13112" width="13.28515625" style="10" bestFit="1" customWidth="1"/>
    <col min="13113" max="13113" width="13.42578125" style="10" customWidth="1"/>
    <col min="13114" max="13115" width="14.85546875" style="10" bestFit="1" customWidth="1"/>
    <col min="13116" max="13116" width="15.5703125" style="10" bestFit="1" customWidth="1"/>
    <col min="13117" max="13117" width="10.140625" style="10" customWidth="1"/>
    <col min="13118" max="13118" width="15.5703125" style="10" bestFit="1" customWidth="1"/>
    <col min="13119" max="13119" width="8.85546875" style="10" customWidth="1"/>
    <col min="13120" max="13120" width="15.5703125" style="10" bestFit="1" customWidth="1"/>
    <col min="13121" max="13121" width="8.85546875" style="10" customWidth="1"/>
    <col min="13122" max="13122" width="15.5703125" style="10" bestFit="1" customWidth="1"/>
    <col min="13123" max="13123" width="9.7109375" style="10" customWidth="1"/>
    <col min="13124" max="13124" width="15.5703125" style="10" bestFit="1" customWidth="1"/>
    <col min="13125" max="13125" width="8.42578125" style="10" customWidth="1"/>
    <col min="13126" max="13126" width="15.5703125" style="10" bestFit="1" customWidth="1"/>
    <col min="13127" max="13127" width="9.7109375" style="10" customWidth="1"/>
    <col min="13128" max="13128" width="15.5703125" style="10" bestFit="1" customWidth="1"/>
    <col min="13129" max="13129" width="9.7109375" style="10" customWidth="1"/>
    <col min="13130" max="13130" width="15.5703125" style="10" bestFit="1" customWidth="1"/>
    <col min="13131" max="13131" width="9.7109375" style="10" customWidth="1"/>
    <col min="13132" max="13132" width="15.5703125" style="10" bestFit="1" customWidth="1"/>
    <col min="13133" max="13133" width="10.5703125" style="10" customWidth="1"/>
    <col min="13134" max="13134" width="15.5703125" style="10" bestFit="1" customWidth="1"/>
    <col min="13135" max="13135" width="12.5703125" style="10" customWidth="1"/>
    <col min="13136" max="13137" width="14.85546875" style="10" bestFit="1" customWidth="1"/>
    <col min="13138" max="13138" width="11.42578125" style="10"/>
    <col min="13139" max="13139" width="15.140625" style="10" customWidth="1"/>
    <col min="13140" max="13140" width="14.42578125" style="10" customWidth="1"/>
    <col min="13141" max="13313" width="11.42578125" style="10"/>
    <col min="13314" max="13314" width="3.140625" style="10" bestFit="1" customWidth="1"/>
    <col min="13315" max="13315" width="28.7109375" style="10" customWidth="1"/>
    <col min="13316" max="13316" width="18" style="10" customWidth="1"/>
    <col min="13317" max="13317" width="13.28515625" style="10" bestFit="1" customWidth="1"/>
    <col min="13318" max="13318" width="8" style="10" customWidth="1"/>
    <col min="13319" max="13319" width="13.85546875" style="10" customWidth="1"/>
    <col min="13320" max="13320" width="14.85546875" style="10" customWidth="1"/>
    <col min="13321" max="13322" width="13.5703125" style="10" bestFit="1" customWidth="1"/>
    <col min="13323" max="13323" width="14.7109375" style="10" bestFit="1" customWidth="1"/>
    <col min="13324" max="13324" width="13.42578125" style="10" customWidth="1"/>
    <col min="13325" max="13325" width="13.28515625" style="10" customWidth="1"/>
    <col min="13326" max="13326" width="12.85546875" style="10" customWidth="1"/>
    <col min="13327" max="13327" width="12" style="10" bestFit="1" customWidth="1"/>
    <col min="13328" max="13328" width="13.42578125" style="10" customWidth="1"/>
    <col min="13329" max="13332" width="12.7109375" style="10" bestFit="1" customWidth="1"/>
    <col min="13333" max="13333" width="14.7109375" style="10" customWidth="1"/>
    <col min="13334" max="13334" width="14.85546875" style="10" bestFit="1" customWidth="1"/>
    <col min="13335" max="13335" width="7.5703125" style="10" customWidth="1"/>
    <col min="13336" max="13336" width="11.42578125" style="10"/>
    <col min="13337" max="13337" width="2.42578125" style="10" bestFit="1" customWidth="1"/>
    <col min="13338" max="13338" width="28.5703125" style="10" customWidth="1"/>
    <col min="13339" max="13339" width="14.85546875" style="10" customWidth="1"/>
    <col min="13340" max="13340" width="15.5703125" style="10" customWidth="1"/>
    <col min="13341" max="13343" width="11.42578125" style="10"/>
    <col min="13344" max="13344" width="14.42578125" style="10" bestFit="1" customWidth="1"/>
    <col min="13345" max="13345" width="14.85546875" style="10" customWidth="1"/>
    <col min="13346" max="13346" width="14.28515625" style="10" bestFit="1" customWidth="1"/>
    <col min="13347" max="13356" width="11.42578125" style="10"/>
    <col min="13357" max="13357" width="16" style="10" bestFit="1" customWidth="1"/>
    <col min="13358" max="13359" width="11.42578125" style="10"/>
    <col min="13360" max="13360" width="2.42578125" style="10" bestFit="1" customWidth="1"/>
    <col min="13361" max="13361" width="28.85546875" style="10" customWidth="1"/>
    <col min="13362" max="13362" width="13.5703125" style="10" bestFit="1" customWidth="1"/>
    <col min="13363" max="13363" width="12" style="10" bestFit="1" customWidth="1"/>
    <col min="13364" max="13366" width="11.42578125" style="10"/>
    <col min="13367" max="13367" width="14.42578125" style="10" bestFit="1" customWidth="1"/>
    <col min="13368" max="13368" width="13.28515625" style="10" bestFit="1" customWidth="1"/>
    <col min="13369" max="13369" width="13.42578125" style="10" customWidth="1"/>
    <col min="13370" max="13371" width="14.85546875" style="10" bestFit="1" customWidth="1"/>
    <col min="13372" max="13372" width="15.5703125" style="10" bestFit="1" customWidth="1"/>
    <col min="13373" max="13373" width="10.140625" style="10" customWidth="1"/>
    <col min="13374" max="13374" width="15.5703125" style="10" bestFit="1" customWidth="1"/>
    <col min="13375" max="13375" width="8.85546875" style="10" customWidth="1"/>
    <col min="13376" max="13376" width="15.5703125" style="10" bestFit="1" customWidth="1"/>
    <col min="13377" max="13377" width="8.85546875" style="10" customWidth="1"/>
    <col min="13378" max="13378" width="15.5703125" style="10" bestFit="1" customWidth="1"/>
    <col min="13379" max="13379" width="9.7109375" style="10" customWidth="1"/>
    <col min="13380" max="13380" width="15.5703125" style="10" bestFit="1" customWidth="1"/>
    <col min="13381" max="13381" width="8.42578125" style="10" customWidth="1"/>
    <col min="13382" max="13382" width="15.5703125" style="10" bestFit="1" customWidth="1"/>
    <col min="13383" max="13383" width="9.7109375" style="10" customWidth="1"/>
    <col min="13384" max="13384" width="15.5703125" style="10" bestFit="1" customWidth="1"/>
    <col min="13385" max="13385" width="9.7109375" style="10" customWidth="1"/>
    <col min="13386" max="13386" width="15.5703125" style="10" bestFit="1" customWidth="1"/>
    <col min="13387" max="13387" width="9.7109375" style="10" customWidth="1"/>
    <col min="13388" max="13388" width="15.5703125" style="10" bestFit="1" customWidth="1"/>
    <col min="13389" max="13389" width="10.5703125" style="10" customWidth="1"/>
    <col min="13390" max="13390" width="15.5703125" style="10" bestFit="1" customWidth="1"/>
    <col min="13391" max="13391" width="12.5703125" style="10" customWidth="1"/>
    <col min="13392" max="13393" width="14.85546875" style="10" bestFit="1" customWidth="1"/>
    <col min="13394" max="13394" width="11.42578125" style="10"/>
    <col min="13395" max="13395" width="15.140625" style="10" customWidth="1"/>
    <col min="13396" max="13396" width="14.42578125" style="10" customWidth="1"/>
    <col min="13397" max="13569" width="11.42578125" style="10"/>
    <col min="13570" max="13570" width="3.140625" style="10" bestFit="1" customWidth="1"/>
    <col min="13571" max="13571" width="28.7109375" style="10" customWidth="1"/>
    <col min="13572" max="13572" width="18" style="10" customWidth="1"/>
    <col min="13573" max="13573" width="13.28515625" style="10" bestFit="1" customWidth="1"/>
    <col min="13574" max="13574" width="8" style="10" customWidth="1"/>
    <col min="13575" max="13575" width="13.85546875" style="10" customWidth="1"/>
    <col min="13576" max="13576" width="14.85546875" style="10" customWidth="1"/>
    <col min="13577" max="13578" width="13.5703125" style="10" bestFit="1" customWidth="1"/>
    <col min="13579" max="13579" width="14.7109375" style="10" bestFit="1" customWidth="1"/>
    <col min="13580" max="13580" width="13.42578125" style="10" customWidth="1"/>
    <col min="13581" max="13581" width="13.28515625" style="10" customWidth="1"/>
    <col min="13582" max="13582" width="12.85546875" style="10" customWidth="1"/>
    <col min="13583" max="13583" width="12" style="10" bestFit="1" customWidth="1"/>
    <col min="13584" max="13584" width="13.42578125" style="10" customWidth="1"/>
    <col min="13585" max="13588" width="12.7109375" style="10" bestFit="1" customWidth="1"/>
    <col min="13589" max="13589" width="14.7109375" style="10" customWidth="1"/>
    <col min="13590" max="13590" width="14.85546875" style="10" bestFit="1" customWidth="1"/>
    <col min="13591" max="13591" width="7.5703125" style="10" customWidth="1"/>
    <col min="13592" max="13592" width="11.42578125" style="10"/>
    <col min="13593" max="13593" width="2.42578125" style="10" bestFit="1" customWidth="1"/>
    <col min="13594" max="13594" width="28.5703125" style="10" customWidth="1"/>
    <col min="13595" max="13595" width="14.85546875" style="10" customWidth="1"/>
    <col min="13596" max="13596" width="15.5703125" style="10" customWidth="1"/>
    <col min="13597" max="13599" width="11.42578125" style="10"/>
    <col min="13600" max="13600" width="14.42578125" style="10" bestFit="1" customWidth="1"/>
    <col min="13601" max="13601" width="14.85546875" style="10" customWidth="1"/>
    <col min="13602" max="13602" width="14.28515625" style="10" bestFit="1" customWidth="1"/>
    <col min="13603" max="13612" width="11.42578125" style="10"/>
    <col min="13613" max="13613" width="16" style="10" bestFit="1" customWidth="1"/>
    <col min="13614" max="13615" width="11.42578125" style="10"/>
    <col min="13616" max="13616" width="2.42578125" style="10" bestFit="1" customWidth="1"/>
    <col min="13617" max="13617" width="28.85546875" style="10" customWidth="1"/>
    <col min="13618" max="13618" width="13.5703125" style="10" bestFit="1" customWidth="1"/>
    <col min="13619" max="13619" width="12" style="10" bestFit="1" customWidth="1"/>
    <col min="13620" max="13622" width="11.42578125" style="10"/>
    <col min="13623" max="13623" width="14.42578125" style="10" bestFit="1" customWidth="1"/>
    <col min="13624" max="13624" width="13.28515625" style="10" bestFit="1" customWidth="1"/>
    <col min="13625" max="13625" width="13.42578125" style="10" customWidth="1"/>
    <col min="13626" max="13627" width="14.85546875" style="10" bestFit="1" customWidth="1"/>
    <col min="13628" max="13628" width="15.5703125" style="10" bestFit="1" customWidth="1"/>
    <col min="13629" max="13629" width="10.140625" style="10" customWidth="1"/>
    <col min="13630" max="13630" width="15.5703125" style="10" bestFit="1" customWidth="1"/>
    <col min="13631" max="13631" width="8.85546875" style="10" customWidth="1"/>
    <col min="13632" max="13632" width="15.5703125" style="10" bestFit="1" customWidth="1"/>
    <col min="13633" max="13633" width="8.85546875" style="10" customWidth="1"/>
    <col min="13634" max="13634" width="15.5703125" style="10" bestFit="1" customWidth="1"/>
    <col min="13635" max="13635" width="9.7109375" style="10" customWidth="1"/>
    <col min="13636" max="13636" width="15.5703125" style="10" bestFit="1" customWidth="1"/>
    <col min="13637" max="13637" width="8.42578125" style="10" customWidth="1"/>
    <col min="13638" max="13638" width="15.5703125" style="10" bestFit="1" customWidth="1"/>
    <col min="13639" max="13639" width="9.7109375" style="10" customWidth="1"/>
    <col min="13640" max="13640" width="15.5703125" style="10" bestFit="1" customWidth="1"/>
    <col min="13641" max="13641" width="9.7109375" style="10" customWidth="1"/>
    <col min="13642" max="13642" width="15.5703125" style="10" bestFit="1" customWidth="1"/>
    <col min="13643" max="13643" width="9.7109375" style="10" customWidth="1"/>
    <col min="13644" max="13644" width="15.5703125" style="10" bestFit="1" customWidth="1"/>
    <col min="13645" max="13645" width="10.5703125" style="10" customWidth="1"/>
    <col min="13646" max="13646" width="15.5703125" style="10" bestFit="1" customWidth="1"/>
    <col min="13647" max="13647" width="12.5703125" style="10" customWidth="1"/>
    <col min="13648" max="13649" width="14.85546875" style="10" bestFit="1" customWidth="1"/>
    <col min="13650" max="13650" width="11.42578125" style="10"/>
    <col min="13651" max="13651" width="15.140625" style="10" customWidth="1"/>
    <col min="13652" max="13652" width="14.42578125" style="10" customWidth="1"/>
    <col min="13653" max="13825" width="11.42578125" style="10"/>
    <col min="13826" max="13826" width="3.140625" style="10" bestFit="1" customWidth="1"/>
    <col min="13827" max="13827" width="28.7109375" style="10" customWidth="1"/>
    <col min="13828" max="13828" width="18" style="10" customWidth="1"/>
    <col min="13829" max="13829" width="13.28515625" style="10" bestFit="1" customWidth="1"/>
    <col min="13830" max="13830" width="8" style="10" customWidth="1"/>
    <col min="13831" max="13831" width="13.85546875" style="10" customWidth="1"/>
    <col min="13832" max="13832" width="14.85546875" style="10" customWidth="1"/>
    <col min="13833" max="13834" width="13.5703125" style="10" bestFit="1" customWidth="1"/>
    <col min="13835" max="13835" width="14.7109375" style="10" bestFit="1" customWidth="1"/>
    <col min="13836" max="13836" width="13.42578125" style="10" customWidth="1"/>
    <col min="13837" max="13837" width="13.28515625" style="10" customWidth="1"/>
    <col min="13838" max="13838" width="12.85546875" style="10" customWidth="1"/>
    <col min="13839" max="13839" width="12" style="10" bestFit="1" customWidth="1"/>
    <col min="13840" max="13840" width="13.42578125" style="10" customWidth="1"/>
    <col min="13841" max="13844" width="12.7109375" style="10" bestFit="1" customWidth="1"/>
    <col min="13845" max="13845" width="14.7109375" style="10" customWidth="1"/>
    <col min="13846" max="13846" width="14.85546875" style="10" bestFit="1" customWidth="1"/>
    <col min="13847" max="13847" width="7.5703125" style="10" customWidth="1"/>
    <col min="13848" max="13848" width="11.42578125" style="10"/>
    <col min="13849" max="13849" width="2.42578125" style="10" bestFit="1" customWidth="1"/>
    <col min="13850" max="13850" width="28.5703125" style="10" customWidth="1"/>
    <col min="13851" max="13851" width="14.85546875" style="10" customWidth="1"/>
    <col min="13852" max="13852" width="15.5703125" style="10" customWidth="1"/>
    <col min="13853" max="13855" width="11.42578125" style="10"/>
    <col min="13856" max="13856" width="14.42578125" style="10" bestFit="1" customWidth="1"/>
    <col min="13857" max="13857" width="14.85546875" style="10" customWidth="1"/>
    <col min="13858" max="13858" width="14.28515625" style="10" bestFit="1" customWidth="1"/>
    <col min="13859" max="13868" width="11.42578125" style="10"/>
    <col min="13869" max="13869" width="16" style="10" bestFit="1" customWidth="1"/>
    <col min="13870" max="13871" width="11.42578125" style="10"/>
    <col min="13872" max="13872" width="2.42578125" style="10" bestFit="1" customWidth="1"/>
    <col min="13873" max="13873" width="28.85546875" style="10" customWidth="1"/>
    <col min="13874" max="13874" width="13.5703125" style="10" bestFit="1" customWidth="1"/>
    <col min="13875" max="13875" width="12" style="10" bestFit="1" customWidth="1"/>
    <col min="13876" max="13878" width="11.42578125" style="10"/>
    <col min="13879" max="13879" width="14.42578125" style="10" bestFit="1" customWidth="1"/>
    <col min="13880" max="13880" width="13.28515625" style="10" bestFit="1" customWidth="1"/>
    <col min="13881" max="13881" width="13.42578125" style="10" customWidth="1"/>
    <col min="13882" max="13883" width="14.85546875" style="10" bestFit="1" customWidth="1"/>
    <col min="13884" max="13884" width="15.5703125" style="10" bestFit="1" customWidth="1"/>
    <col min="13885" max="13885" width="10.140625" style="10" customWidth="1"/>
    <col min="13886" max="13886" width="15.5703125" style="10" bestFit="1" customWidth="1"/>
    <col min="13887" max="13887" width="8.85546875" style="10" customWidth="1"/>
    <col min="13888" max="13888" width="15.5703125" style="10" bestFit="1" customWidth="1"/>
    <col min="13889" max="13889" width="8.85546875" style="10" customWidth="1"/>
    <col min="13890" max="13890" width="15.5703125" style="10" bestFit="1" customWidth="1"/>
    <col min="13891" max="13891" width="9.7109375" style="10" customWidth="1"/>
    <col min="13892" max="13892" width="15.5703125" style="10" bestFit="1" customWidth="1"/>
    <col min="13893" max="13893" width="8.42578125" style="10" customWidth="1"/>
    <col min="13894" max="13894" width="15.5703125" style="10" bestFit="1" customWidth="1"/>
    <col min="13895" max="13895" width="9.7109375" style="10" customWidth="1"/>
    <col min="13896" max="13896" width="15.5703125" style="10" bestFit="1" customWidth="1"/>
    <col min="13897" max="13897" width="9.7109375" style="10" customWidth="1"/>
    <col min="13898" max="13898" width="15.5703125" style="10" bestFit="1" customWidth="1"/>
    <col min="13899" max="13899" width="9.7109375" style="10" customWidth="1"/>
    <col min="13900" max="13900" width="15.5703125" style="10" bestFit="1" customWidth="1"/>
    <col min="13901" max="13901" width="10.5703125" style="10" customWidth="1"/>
    <col min="13902" max="13902" width="15.5703125" style="10" bestFit="1" customWidth="1"/>
    <col min="13903" max="13903" width="12.5703125" style="10" customWidth="1"/>
    <col min="13904" max="13905" width="14.85546875" style="10" bestFit="1" customWidth="1"/>
    <col min="13906" max="13906" width="11.42578125" style="10"/>
    <col min="13907" max="13907" width="15.140625" style="10" customWidth="1"/>
    <col min="13908" max="13908" width="14.42578125" style="10" customWidth="1"/>
    <col min="13909" max="14081" width="11.42578125" style="10"/>
    <col min="14082" max="14082" width="3.140625" style="10" bestFit="1" customWidth="1"/>
    <col min="14083" max="14083" width="28.7109375" style="10" customWidth="1"/>
    <col min="14084" max="14084" width="18" style="10" customWidth="1"/>
    <col min="14085" max="14085" width="13.28515625" style="10" bestFit="1" customWidth="1"/>
    <col min="14086" max="14086" width="8" style="10" customWidth="1"/>
    <col min="14087" max="14087" width="13.85546875" style="10" customWidth="1"/>
    <col min="14088" max="14088" width="14.85546875" style="10" customWidth="1"/>
    <col min="14089" max="14090" width="13.5703125" style="10" bestFit="1" customWidth="1"/>
    <col min="14091" max="14091" width="14.7109375" style="10" bestFit="1" customWidth="1"/>
    <col min="14092" max="14092" width="13.42578125" style="10" customWidth="1"/>
    <col min="14093" max="14093" width="13.28515625" style="10" customWidth="1"/>
    <col min="14094" max="14094" width="12.85546875" style="10" customWidth="1"/>
    <col min="14095" max="14095" width="12" style="10" bestFit="1" customWidth="1"/>
    <col min="14096" max="14096" width="13.42578125" style="10" customWidth="1"/>
    <col min="14097" max="14100" width="12.7109375" style="10" bestFit="1" customWidth="1"/>
    <col min="14101" max="14101" width="14.7109375" style="10" customWidth="1"/>
    <col min="14102" max="14102" width="14.85546875" style="10" bestFit="1" customWidth="1"/>
    <col min="14103" max="14103" width="7.5703125" style="10" customWidth="1"/>
    <col min="14104" max="14104" width="11.42578125" style="10"/>
    <col min="14105" max="14105" width="2.42578125" style="10" bestFit="1" customWidth="1"/>
    <col min="14106" max="14106" width="28.5703125" style="10" customWidth="1"/>
    <col min="14107" max="14107" width="14.85546875" style="10" customWidth="1"/>
    <col min="14108" max="14108" width="15.5703125" style="10" customWidth="1"/>
    <col min="14109" max="14111" width="11.42578125" style="10"/>
    <col min="14112" max="14112" width="14.42578125" style="10" bestFit="1" customWidth="1"/>
    <col min="14113" max="14113" width="14.85546875" style="10" customWidth="1"/>
    <col min="14114" max="14114" width="14.28515625" style="10" bestFit="1" customWidth="1"/>
    <col min="14115" max="14124" width="11.42578125" style="10"/>
    <col min="14125" max="14125" width="16" style="10" bestFit="1" customWidth="1"/>
    <col min="14126" max="14127" width="11.42578125" style="10"/>
    <col min="14128" max="14128" width="2.42578125" style="10" bestFit="1" customWidth="1"/>
    <col min="14129" max="14129" width="28.85546875" style="10" customWidth="1"/>
    <col min="14130" max="14130" width="13.5703125" style="10" bestFit="1" customWidth="1"/>
    <col min="14131" max="14131" width="12" style="10" bestFit="1" customWidth="1"/>
    <col min="14132" max="14134" width="11.42578125" style="10"/>
    <col min="14135" max="14135" width="14.42578125" style="10" bestFit="1" customWidth="1"/>
    <col min="14136" max="14136" width="13.28515625" style="10" bestFit="1" customWidth="1"/>
    <col min="14137" max="14137" width="13.42578125" style="10" customWidth="1"/>
    <col min="14138" max="14139" width="14.85546875" style="10" bestFit="1" customWidth="1"/>
    <col min="14140" max="14140" width="15.5703125" style="10" bestFit="1" customWidth="1"/>
    <col min="14141" max="14141" width="10.140625" style="10" customWidth="1"/>
    <col min="14142" max="14142" width="15.5703125" style="10" bestFit="1" customWidth="1"/>
    <col min="14143" max="14143" width="8.85546875" style="10" customWidth="1"/>
    <col min="14144" max="14144" width="15.5703125" style="10" bestFit="1" customWidth="1"/>
    <col min="14145" max="14145" width="8.85546875" style="10" customWidth="1"/>
    <col min="14146" max="14146" width="15.5703125" style="10" bestFit="1" customWidth="1"/>
    <col min="14147" max="14147" width="9.7109375" style="10" customWidth="1"/>
    <col min="14148" max="14148" width="15.5703125" style="10" bestFit="1" customWidth="1"/>
    <col min="14149" max="14149" width="8.42578125" style="10" customWidth="1"/>
    <col min="14150" max="14150" width="15.5703125" style="10" bestFit="1" customWidth="1"/>
    <col min="14151" max="14151" width="9.7109375" style="10" customWidth="1"/>
    <col min="14152" max="14152" width="15.5703125" style="10" bestFit="1" customWidth="1"/>
    <col min="14153" max="14153" width="9.7109375" style="10" customWidth="1"/>
    <col min="14154" max="14154" width="15.5703125" style="10" bestFit="1" customWidth="1"/>
    <col min="14155" max="14155" width="9.7109375" style="10" customWidth="1"/>
    <col min="14156" max="14156" width="15.5703125" style="10" bestFit="1" customWidth="1"/>
    <col min="14157" max="14157" width="10.5703125" style="10" customWidth="1"/>
    <col min="14158" max="14158" width="15.5703125" style="10" bestFit="1" customWidth="1"/>
    <col min="14159" max="14159" width="12.5703125" style="10" customWidth="1"/>
    <col min="14160" max="14161" width="14.85546875" style="10" bestFit="1" customWidth="1"/>
    <col min="14162" max="14162" width="11.42578125" style="10"/>
    <col min="14163" max="14163" width="15.140625" style="10" customWidth="1"/>
    <col min="14164" max="14164" width="14.42578125" style="10" customWidth="1"/>
    <col min="14165" max="14337" width="11.42578125" style="10"/>
    <col min="14338" max="14338" width="3.140625" style="10" bestFit="1" customWidth="1"/>
    <col min="14339" max="14339" width="28.7109375" style="10" customWidth="1"/>
    <col min="14340" max="14340" width="18" style="10" customWidth="1"/>
    <col min="14341" max="14341" width="13.28515625" style="10" bestFit="1" customWidth="1"/>
    <col min="14342" max="14342" width="8" style="10" customWidth="1"/>
    <col min="14343" max="14343" width="13.85546875" style="10" customWidth="1"/>
    <col min="14344" max="14344" width="14.85546875" style="10" customWidth="1"/>
    <col min="14345" max="14346" width="13.5703125" style="10" bestFit="1" customWidth="1"/>
    <col min="14347" max="14347" width="14.7109375" style="10" bestFit="1" customWidth="1"/>
    <col min="14348" max="14348" width="13.42578125" style="10" customWidth="1"/>
    <col min="14349" max="14349" width="13.28515625" style="10" customWidth="1"/>
    <col min="14350" max="14350" width="12.85546875" style="10" customWidth="1"/>
    <col min="14351" max="14351" width="12" style="10" bestFit="1" customWidth="1"/>
    <col min="14352" max="14352" width="13.42578125" style="10" customWidth="1"/>
    <col min="14353" max="14356" width="12.7109375" style="10" bestFit="1" customWidth="1"/>
    <col min="14357" max="14357" width="14.7109375" style="10" customWidth="1"/>
    <col min="14358" max="14358" width="14.85546875" style="10" bestFit="1" customWidth="1"/>
    <col min="14359" max="14359" width="7.5703125" style="10" customWidth="1"/>
    <col min="14360" max="14360" width="11.42578125" style="10"/>
    <col min="14361" max="14361" width="2.42578125" style="10" bestFit="1" customWidth="1"/>
    <col min="14362" max="14362" width="28.5703125" style="10" customWidth="1"/>
    <col min="14363" max="14363" width="14.85546875" style="10" customWidth="1"/>
    <col min="14364" max="14364" width="15.5703125" style="10" customWidth="1"/>
    <col min="14365" max="14367" width="11.42578125" style="10"/>
    <col min="14368" max="14368" width="14.42578125" style="10" bestFit="1" customWidth="1"/>
    <col min="14369" max="14369" width="14.85546875" style="10" customWidth="1"/>
    <col min="14370" max="14370" width="14.28515625" style="10" bestFit="1" customWidth="1"/>
    <col min="14371" max="14380" width="11.42578125" style="10"/>
    <col min="14381" max="14381" width="16" style="10" bestFit="1" customWidth="1"/>
    <col min="14382" max="14383" width="11.42578125" style="10"/>
    <col min="14384" max="14384" width="2.42578125" style="10" bestFit="1" customWidth="1"/>
    <col min="14385" max="14385" width="28.85546875" style="10" customWidth="1"/>
    <col min="14386" max="14386" width="13.5703125" style="10" bestFit="1" customWidth="1"/>
    <col min="14387" max="14387" width="12" style="10" bestFit="1" customWidth="1"/>
    <col min="14388" max="14390" width="11.42578125" style="10"/>
    <col min="14391" max="14391" width="14.42578125" style="10" bestFit="1" customWidth="1"/>
    <col min="14392" max="14392" width="13.28515625" style="10" bestFit="1" customWidth="1"/>
    <col min="14393" max="14393" width="13.42578125" style="10" customWidth="1"/>
    <col min="14394" max="14395" width="14.85546875" style="10" bestFit="1" customWidth="1"/>
    <col min="14396" max="14396" width="15.5703125" style="10" bestFit="1" customWidth="1"/>
    <col min="14397" max="14397" width="10.140625" style="10" customWidth="1"/>
    <col min="14398" max="14398" width="15.5703125" style="10" bestFit="1" customWidth="1"/>
    <col min="14399" max="14399" width="8.85546875" style="10" customWidth="1"/>
    <col min="14400" max="14400" width="15.5703125" style="10" bestFit="1" customWidth="1"/>
    <col min="14401" max="14401" width="8.85546875" style="10" customWidth="1"/>
    <col min="14402" max="14402" width="15.5703125" style="10" bestFit="1" customWidth="1"/>
    <col min="14403" max="14403" width="9.7109375" style="10" customWidth="1"/>
    <col min="14404" max="14404" width="15.5703125" style="10" bestFit="1" customWidth="1"/>
    <col min="14405" max="14405" width="8.42578125" style="10" customWidth="1"/>
    <col min="14406" max="14406" width="15.5703125" style="10" bestFit="1" customWidth="1"/>
    <col min="14407" max="14407" width="9.7109375" style="10" customWidth="1"/>
    <col min="14408" max="14408" width="15.5703125" style="10" bestFit="1" customWidth="1"/>
    <col min="14409" max="14409" width="9.7109375" style="10" customWidth="1"/>
    <col min="14410" max="14410" width="15.5703125" style="10" bestFit="1" customWidth="1"/>
    <col min="14411" max="14411" width="9.7109375" style="10" customWidth="1"/>
    <col min="14412" max="14412" width="15.5703125" style="10" bestFit="1" customWidth="1"/>
    <col min="14413" max="14413" width="10.5703125" style="10" customWidth="1"/>
    <col min="14414" max="14414" width="15.5703125" style="10" bestFit="1" customWidth="1"/>
    <col min="14415" max="14415" width="12.5703125" style="10" customWidth="1"/>
    <col min="14416" max="14417" width="14.85546875" style="10" bestFit="1" customWidth="1"/>
    <col min="14418" max="14418" width="11.42578125" style="10"/>
    <col min="14419" max="14419" width="15.140625" style="10" customWidth="1"/>
    <col min="14420" max="14420" width="14.42578125" style="10" customWidth="1"/>
    <col min="14421" max="14593" width="11.42578125" style="10"/>
    <col min="14594" max="14594" width="3.140625" style="10" bestFit="1" customWidth="1"/>
    <col min="14595" max="14595" width="28.7109375" style="10" customWidth="1"/>
    <col min="14596" max="14596" width="18" style="10" customWidth="1"/>
    <col min="14597" max="14597" width="13.28515625" style="10" bestFit="1" customWidth="1"/>
    <col min="14598" max="14598" width="8" style="10" customWidth="1"/>
    <col min="14599" max="14599" width="13.85546875" style="10" customWidth="1"/>
    <col min="14600" max="14600" width="14.85546875" style="10" customWidth="1"/>
    <col min="14601" max="14602" width="13.5703125" style="10" bestFit="1" customWidth="1"/>
    <col min="14603" max="14603" width="14.7109375" style="10" bestFit="1" customWidth="1"/>
    <col min="14604" max="14604" width="13.42578125" style="10" customWidth="1"/>
    <col min="14605" max="14605" width="13.28515625" style="10" customWidth="1"/>
    <col min="14606" max="14606" width="12.85546875" style="10" customWidth="1"/>
    <col min="14607" max="14607" width="12" style="10" bestFit="1" customWidth="1"/>
    <col min="14608" max="14608" width="13.42578125" style="10" customWidth="1"/>
    <col min="14609" max="14612" width="12.7109375" style="10" bestFit="1" customWidth="1"/>
    <col min="14613" max="14613" width="14.7109375" style="10" customWidth="1"/>
    <col min="14614" max="14614" width="14.85546875" style="10" bestFit="1" customWidth="1"/>
    <col min="14615" max="14615" width="7.5703125" style="10" customWidth="1"/>
    <col min="14616" max="14616" width="11.42578125" style="10"/>
    <col min="14617" max="14617" width="2.42578125" style="10" bestFit="1" customWidth="1"/>
    <col min="14618" max="14618" width="28.5703125" style="10" customWidth="1"/>
    <col min="14619" max="14619" width="14.85546875" style="10" customWidth="1"/>
    <col min="14620" max="14620" width="15.5703125" style="10" customWidth="1"/>
    <col min="14621" max="14623" width="11.42578125" style="10"/>
    <col min="14624" max="14624" width="14.42578125" style="10" bestFit="1" customWidth="1"/>
    <col min="14625" max="14625" width="14.85546875" style="10" customWidth="1"/>
    <col min="14626" max="14626" width="14.28515625" style="10" bestFit="1" customWidth="1"/>
    <col min="14627" max="14636" width="11.42578125" style="10"/>
    <col min="14637" max="14637" width="16" style="10" bestFit="1" customWidth="1"/>
    <col min="14638" max="14639" width="11.42578125" style="10"/>
    <col min="14640" max="14640" width="2.42578125" style="10" bestFit="1" customWidth="1"/>
    <col min="14641" max="14641" width="28.85546875" style="10" customWidth="1"/>
    <col min="14642" max="14642" width="13.5703125" style="10" bestFit="1" customWidth="1"/>
    <col min="14643" max="14643" width="12" style="10" bestFit="1" customWidth="1"/>
    <col min="14644" max="14646" width="11.42578125" style="10"/>
    <col min="14647" max="14647" width="14.42578125" style="10" bestFit="1" customWidth="1"/>
    <col min="14648" max="14648" width="13.28515625" style="10" bestFit="1" customWidth="1"/>
    <col min="14649" max="14649" width="13.42578125" style="10" customWidth="1"/>
    <col min="14650" max="14651" width="14.85546875" style="10" bestFit="1" customWidth="1"/>
    <col min="14652" max="14652" width="15.5703125" style="10" bestFit="1" customWidth="1"/>
    <col min="14653" max="14653" width="10.140625" style="10" customWidth="1"/>
    <col min="14654" max="14654" width="15.5703125" style="10" bestFit="1" customWidth="1"/>
    <col min="14655" max="14655" width="8.85546875" style="10" customWidth="1"/>
    <col min="14656" max="14656" width="15.5703125" style="10" bestFit="1" customWidth="1"/>
    <col min="14657" max="14657" width="8.85546875" style="10" customWidth="1"/>
    <col min="14658" max="14658" width="15.5703125" style="10" bestFit="1" customWidth="1"/>
    <col min="14659" max="14659" width="9.7109375" style="10" customWidth="1"/>
    <col min="14660" max="14660" width="15.5703125" style="10" bestFit="1" customWidth="1"/>
    <col min="14661" max="14661" width="8.42578125" style="10" customWidth="1"/>
    <col min="14662" max="14662" width="15.5703125" style="10" bestFit="1" customWidth="1"/>
    <col min="14663" max="14663" width="9.7109375" style="10" customWidth="1"/>
    <col min="14664" max="14664" width="15.5703125" style="10" bestFit="1" customWidth="1"/>
    <col min="14665" max="14665" width="9.7109375" style="10" customWidth="1"/>
    <col min="14666" max="14666" width="15.5703125" style="10" bestFit="1" customWidth="1"/>
    <col min="14667" max="14667" width="9.7109375" style="10" customWidth="1"/>
    <col min="14668" max="14668" width="15.5703125" style="10" bestFit="1" customWidth="1"/>
    <col min="14669" max="14669" width="10.5703125" style="10" customWidth="1"/>
    <col min="14670" max="14670" width="15.5703125" style="10" bestFit="1" customWidth="1"/>
    <col min="14671" max="14671" width="12.5703125" style="10" customWidth="1"/>
    <col min="14672" max="14673" width="14.85546875" style="10" bestFit="1" customWidth="1"/>
    <col min="14674" max="14674" width="11.42578125" style="10"/>
    <col min="14675" max="14675" width="15.140625" style="10" customWidth="1"/>
    <col min="14676" max="14676" width="14.42578125" style="10" customWidth="1"/>
    <col min="14677" max="14849" width="11.42578125" style="10"/>
    <col min="14850" max="14850" width="3.140625" style="10" bestFit="1" customWidth="1"/>
    <col min="14851" max="14851" width="28.7109375" style="10" customWidth="1"/>
    <col min="14852" max="14852" width="18" style="10" customWidth="1"/>
    <col min="14853" max="14853" width="13.28515625" style="10" bestFit="1" customWidth="1"/>
    <col min="14854" max="14854" width="8" style="10" customWidth="1"/>
    <col min="14855" max="14855" width="13.85546875" style="10" customWidth="1"/>
    <col min="14856" max="14856" width="14.85546875" style="10" customWidth="1"/>
    <col min="14857" max="14858" width="13.5703125" style="10" bestFit="1" customWidth="1"/>
    <col min="14859" max="14859" width="14.7109375" style="10" bestFit="1" customWidth="1"/>
    <col min="14860" max="14860" width="13.42578125" style="10" customWidth="1"/>
    <col min="14861" max="14861" width="13.28515625" style="10" customWidth="1"/>
    <col min="14862" max="14862" width="12.85546875" style="10" customWidth="1"/>
    <col min="14863" max="14863" width="12" style="10" bestFit="1" customWidth="1"/>
    <col min="14864" max="14864" width="13.42578125" style="10" customWidth="1"/>
    <col min="14865" max="14868" width="12.7109375" style="10" bestFit="1" customWidth="1"/>
    <col min="14869" max="14869" width="14.7109375" style="10" customWidth="1"/>
    <col min="14870" max="14870" width="14.85546875" style="10" bestFit="1" customWidth="1"/>
    <col min="14871" max="14871" width="7.5703125" style="10" customWidth="1"/>
    <col min="14872" max="14872" width="11.42578125" style="10"/>
    <col min="14873" max="14873" width="2.42578125" style="10" bestFit="1" customWidth="1"/>
    <col min="14874" max="14874" width="28.5703125" style="10" customWidth="1"/>
    <col min="14875" max="14875" width="14.85546875" style="10" customWidth="1"/>
    <col min="14876" max="14876" width="15.5703125" style="10" customWidth="1"/>
    <col min="14877" max="14879" width="11.42578125" style="10"/>
    <col min="14880" max="14880" width="14.42578125" style="10" bestFit="1" customWidth="1"/>
    <col min="14881" max="14881" width="14.85546875" style="10" customWidth="1"/>
    <col min="14882" max="14882" width="14.28515625" style="10" bestFit="1" customWidth="1"/>
    <col min="14883" max="14892" width="11.42578125" style="10"/>
    <col min="14893" max="14893" width="16" style="10" bestFit="1" customWidth="1"/>
    <col min="14894" max="14895" width="11.42578125" style="10"/>
    <col min="14896" max="14896" width="2.42578125" style="10" bestFit="1" customWidth="1"/>
    <col min="14897" max="14897" width="28.85546875" style="10" customWidth="1"/>
    <col min="14898" max="14898" width="13.5703125" style="10" bestFit="1" customWidth="1"/>
    <col min="14899" max="14899" width="12" style="10" bestFit="1" customWidth="1"/>
    <col min="14900" max="14902" width="11.42578125" style="10"/>
    <col min="14903" max="14903" width="14.42578125" style="10" bestFit="1" customWidth="1"/>
    <col min="14904" max="14904" width="13.28515625" style="10" bestFit="1" customWidth="1"/>
    <col min="14905" max="14905" width="13.42578125" style="10" customWidth="1"/>
    <col min="14906" max="14907" width="14.85546875" style="10" bestFit="1" customWidth="1"/>
    <col min="14908" max="14908" width="15.5703125" style="10" bestFit="1" customWidth="1"/>
    <col min="14909" max="14909" width="10.140625" style="10" customWidth="1"/>
    <col min="14910" max="14910" width="15.5703125" style="10" bestFit="1" customWidth="1"/>
    <col min="14911" max="14911" width="8.85546875" style="10" customWidth="1"/>
    <col min="14912" max="14912" width="15.5703125" style="10" bestFit="1" customWidth="1"/>
    <col min="14913" max="14913" width="8.85546875" style="10" customWidth="1"/>
    <col min="14914" max="14914" width="15.5703125" style="10" bestFit="1" customWidth="1"/>
    <col min="14915" max="14915" width="9.7109375" style="10" customWidth="1"/>
    <col min="14916" max="14916" width="15.5703125" style="10" bestFit="1" customWidth="1"/>
    <col min="14917" max="14917" width="8.42578125" style="10" customWidth="1"/>
    <col min="14918" max="14918" width="15.5703125" style="10" bestFit="1" customWidth="1"/>
    <col min="14919" max="14919" width="9.7109375" style="10" customWidth="1"/>
    <col min="14920" max="14920" width="15.5703125" style="10" bestFit="1" customWidth="1"/>
    <col min="14921" max="14921" width="9.7109375" style="10" customWidth="1"/>
    <col min="14922" max="14922" width="15.5703125" style="10" bestFit="1" customWidth="1"/>
    <col min="14923" max="14923" width="9.7109375" style="10" customWidth="1"/>
    <col min="14924" max="14924" width="15.5703125" style="10" bestFit="1" customWidth="1"/>
    <col min="14925" max="14925" width="10.5703125" style="10" customWidth="1"/>
    <col min="14926" max="14926" width="15.5703125" style="10" bestFit="1" customWidth="1"/>
    <col min="14927" max="14927" width="12.5703125" style="10" customWidth="1"/>
    <col min="14928" max="14929" width="14.85546875" style="10" bestFit="1" customWidth="1"/>
    <col min="14930" max="14930" width="11.42578125" style="10"/>
    <col min="14931" max="14931" width="15.140625" style="10" customWidth="1"/>
    <col min="14932" max="14932" width="14.42578125" style="10" customWidth="1"/>
    <col min="14933" max="15105" width="11.42578125" style="10"/>
    <col min="15106" max="15106" width="3.140625" style="10" bestFit="1" customWidth="1"/>
    <col min="15107" max="15107" width="28.7109375" style="10" customWidth="1"/>
    <col min="15108" max="15108" width="18" style="10" customWidth="1"/>
    <col min="15109" max="15109" width="13.28515625" style="10" bestFit="1" customWidth="1"/>
    <col min="15110" max="15110" width="8" style="10" customWidth="1"/>
    <col min="15111" max="15111" width="13.85546875" style="10" customWidth="1"/>
    <col min="15112" max="15112" width="14.85546875" style="10" customWidth="1"/>
    <col min="15113" max="15114" width="13.5703125" style="10" bestFit="1" customWidth="1"/>
    <col min="15115" max="15115" width="14.7109375" style="10" bestFit="1" customWidth="1"/>
    <col min="15116" max="15116" width="13.42578125" style="10" customWidth="1"/>
    <col min="15117" max="15117" width="13.28515625" style="10" customWidth="1"/>
    <col min="15118" max="15118" width="12.85546875" style="10" customWidth="1"/>
    <col min="15119" max="15119" width="12" style="10" bestFit="1" customWidth="1"/>
    <col min="15120" max="15120" width="13.42578125" style="10" customWidth="1"/>
    <col min="15121" max="15124" width="12.7109375" style="10" bestFit="1" customWidth="1"/>
    <col min="15125" max="15125" width="14.7109375" style="10" customWidth="1"/>
    <col min="15126" max="15126" width="14.85546875" style="10" bestFit="1" customWidth="1"/>
    <col min="15127" max="15127" width="7.5703125" style="10" customWidth="1"/>
    <col min="15128" max="15128" width="11.42578125" style="10"/>
    <col min="15129" max="15129" width="2.42578125" style="10" bestFit="1" customWidth="1"/>
    <col min="15130" max="15130" width="28.5703125" style="10" customWidth="1"/>
    <col min="15131" max="15131" width="14.85546875" style="10" customWidth="1"/>
    <col min="15132" max="15132" width="15.5703125" style="10" customWidth="1"/>
    <col min="15133" max="15135" width="11.42578125" style="10"/>
    <col min="15136" max="15136" width="14.42578125" style="10" bestFit="1" customWidth="1"/>
    <col min="15137" max="15137" width="14.85546875" style="10" customWidth="1"/>
    <col min="15138" max="15138" width="14.28515625" style="10" bestFit="1" customWidth="1"/>
    <col min="15139" max="15148" width="11.42578125" style="10"/>
    <col min="15149" max="15149" width="16" style="10" bestFit="1" customWidth="1"/>
    <col min="15150" max="15151" width="11.42578125" style="10"/>
    <col min="15152" max="15152" width="2.42578125" style="10" bestFit="1" customWidth="1"/>
    <col min="15153" max="15153" width="28.85546875" style="10" customWidth="1"/>
    <col min="15154" max="15154" width="13.5703125" style="10" bestFit="1" customWidth="1"/>
    <col min="15155" max="15155" width="12" style="10" bestFit="1" customWidth="1"/>
    <col min="15156" max="15158" width="11.42578125" style="10"/>
    <col min="15159" max="15159" width="14.42578125" style="10" bestFit="1" customWidth="1"/>
    <col min="15160" max="15160" width="13.28515625" style="10" bestFit="1" customWidth="1"/>
    <col min="15161" max="15161" width="13.42578125" style="10" customWidth="1"/>
    <col min="15162" max="15163" width="14.85546875" style="10" bestFit="1" customWidth="1"/>
    <col min="15164" max="15164" width="15.5703125" style="10" bestFit="1" customWidth="1"/>
    <col min="15165" max="15165" width="10.140625" style="10" customWidth="1"/>
    <col min="15166" max="15166" width="15.5703125" style="10" bestFit="1" customWidth="1"/>
    <col min="15167" max="15167" width="8.85546875" style="10" customWidth="1"/>
    <col min="15168" max="15168" width="15.5703125" style="10" bestFit="1" customWidth="1"/>
    <col min="15169" max="15169" width="8.85546875" style="10" customWidth="1"/>
    <col min="15170" max="15170" width="15.5703125" style="10" bestFit="1" customWidth="1"/>
    <col min="15171" max="15171" width="9.7109375" style="10" customWidth="1"/>
    <col min="15172" max="15172" width="15.5703125" style="10" bestFit="1" customWidth="1"/>
    <col min="15173" max="15173" width="8.42578125" style="10" customWidth="1"/>
    <col min="15174" max="15174" width="15.5703125" style="10" bestFit="1" customWidth="1"/>
    <col min="15175" max="15175" width="9.7109375" style="10" customWidth="1"/>
    <col min="15176" max="15176" width="15.5703125" style="10" bestFit="1" customWidth="1"/>
    <col min="15177" max="15177" width="9.7109375" style="10" customWidth="1"/>
    <col min="15178" max="15178" width="15.5703125" style="10" bestFit="1" customWidth="1"/>
    <col min="15179" max="15179" width="9.7109375" style="10" customWidth="1"/>
    <col min="15180" max="15180" width="15.5703125" style="10" bestFit="1" customWidth="1"/>
    <col min="15181" max="15181" width="10.5703125" style="10" customWidth="1"/>
    <col min="15182" max="15182" width="15.5703125" style="10" bestFit="1" customWidth="1"/>
    <col min="15183" max="15183" width="12.5703125" style="10" customWidth="1"/>
    <col min="15184" max="15185" width="14.85546875" style="10" bestFit="1" customWidth="1"/>
    <col min="15186" max="15186" width="11.42578125" style="10"/>
    <col min="15187" max="15187" width="15.140625" style="10" customWidth="1"/>
    <col min="15188" max="15188" width="14.42578125" style="10" customWidth="1"/>
    <col min="15189" max="15361" width="11.42578125" style="10"/>
    <col min="15362" max="15362" width="3.140625" style="10" bestFit="1" customWidth="1"/>
    <col min="15363" max="15363" width="28.7109375" style="10" customWidth="1"/>
    <col min="15364" max="15364" width="18" style="10" customWidth="1"/>
    <col min="15365" max="15365" width="13.28515625" style="10" bestFit="1" customWidth="1"/>
    <col min="15366" max="15366" width="8" style="10" customWidth="1"/>
    <col min="15367" max="15367" width="13.85546875" style="10" customWidth="1"/>
    <col min="15368" max="15368" width="14.85546875" style="10" customWidth="1"/>
    <col min="15369" max="15370" width="13.5703125" style="10" bestFit="1" customWidth="1"/>
    <col min="15371" max="15371" width="14.7109375" style="10" bestFit="1" customWidth="1"/>
    <col min="15372" max="15372" width="13.42578125" style="10" customWidth="1"/>
    <col min="15373" max="15373" width="13.28515625" style="10" customWidth="1"/>
    <col min="15374" max="15374" width="12.85546875" style="10" customWidth="1"/>
    <col min="15375" max="15375" width="12" style="10" bestFit="1" customWidth="1"/>
    <col min="15376" max="15376" width="13.42578125" style="10" customWidth="1"/>
    <col min="15377" max="15380" width="12.7109375" style="10" bestFit="1" customWidth="1"/>
    <col min="15381" max="15381" width="14.7109375" style="10" customWidth="1"/>
    <col min="15382" max="15382" width="14.85546875" style="10" bestFit="1" customWidth="1"/>
    <col min="15383" max="15383" width="7.5703125" style="10" customWidth="1"/>
    <col min="15384" max="15384" width="11.42578125" style="10"/>
    <col min="15385" max="15385" width="2.42578125" style="10" bestFit="1" customWidth="1"/>
    <col min="15386" max="15386" width="28.5703125" style="10" customWidth="1"/>
    <col min="15387" max="15387" width="14.85546875" style="10" customWidth="1"/>
    <col min="15388" max="15388" width="15.5703125" style="10" customWidth="1"/>
    <col min="15389" max="15391" width="11.42578125" style="10"/>
    <col min="15392" max="15392" width="14.42578125" style="10" bestFit="1" customWidth="1"/>
    <col min="15393" max="15393" width="14.85546875" style="10" customWidth="1"/>
    <col min="15394" max="15394" width="14.28515625" style="10" bestFit="1" customWidth="1"/>
    <col min="15395" max="15404" width="11.42578125" style="10"/>
    <col min="15405" max="15405" width="16" style="10" bestFit="1" customWidth="1"/>
    <col min="15406" max="15407" width="11.42578125" style="10"/>
    <col min="15408" max="15408" width="2.42578125" style="10" bestFit="1" customWidth="1"/>
    <col min="15409" max="15409" width="28.85546875" style="10" customWidth="1"/>
    <col min="15410" max="15410" width="13.5703125" style="10" bestFit="1" customWidth="1"/>
    <col min="15411" max="15411" width="12" style="10" bestFit="1" customWidth="1"/>
    <col min="15412" max="15414" width="11.42578125" style="10"/>
    <col min="15415" max="15415" width="14.42578125" style="10" bestFit="1" customWidth="1"/>
    <col min="15416" max="15416" width="13.28515625" style="10" bestFit="1" customWidth="1"/>
    <col min="15417" max="15417" width="13.42578125" style="10" customWidth="1"/>
    <col min="15418" max="15419" width="14.85546875" style="10" bestFit="1" customWidth="1"/>
    <col min="15420" max="15420" width="15.5703125" style="10" bestFit="1" customWidth="1"/>
    <col min="15421" max="15421" width="10.140625" style="10" customWidth="1"/>
    <col min="15422" max="15422" width="15.5703125" style="10" bestFit="1" customWidth="1"/>
    <col min="15423" max="15423" width="8.85546875" style="10" customWidth="1"/>
    <col min="15424" max="15424" width="15.5703125" style="10" bestFit="1" customWidth="1"/>
    <col min="15425" max="15425" width="8.85546875" style="10" customWidth="1"/>
    <col min="15426" max="15426" width="15.5703125" style="10" bestFit="1" customWidth="1"/>
    <col min="15427" max="15427" width="9.7109375" style="10" customWidth="1"/>
    <col min="15428" max="15428" width="15.5703125" style="10" bestFit="1" customWidth="1"/>
    <col min="15429" max="15429" width="8.42578125" style="10" customWidth="1"/>
    <col min="15430" max="15430" width="15.5703125" style="10" bestFit="1" customWidth="1"/>
    <col min="15431" max="15431" width="9.7109375" style="10" customWidth="1"/>
    <col min="15432" max="15432" width="15.5703125" style="10" bestFit="1" customWidth="1"/>
    <col min="15433" max="15433" width="9.7109375" style="10" customWidth="1"/>
    <col min="15434" max="15434" width="15.5703125" style="10" bestFit="1" customWidth="1"/>
    <col min="15435" max="15435" width="9.7109375" style="10" customWidth="1"/>
    <col min="15436" max="15436" width="15.5703125" style="10" bestFit="1" customWidth="1"/>
    <col min="15437" max="15437" width="10.5703125" style="10" customWidth="1"/>
    <col min="15438" max="15438" width="15.5703125" style="10" bestFit="1" customWidth="1"/>
    <col min="15439" max="15439" width="12.5703125" style="10" customWidth="1"/>
    <col min="15440" max="15441" width="14.85546875" style="10" bestFit="1" customWidth="1"/>
    <col min="15442" max="15442" width="11.42578125" style="10"/>
    <col min="15443" max="15443" width="15.140625" style="10" customWidth="1"/>
    <col min="15444" max="15444" width="14.42578125" style="10" customWidth="1"/>
    <col min="15445" max="15617" width="11.42578125" style="10"/>
    <col min="15618" max="15618" width="3.140625" style="10" bestFit="1" customWidth="1"/>
    <col min="15619" max="15619" width="28.7109375" style="10" customWidth="1"/>
    <col min="15620" max="15620" width="18" style="10" customWidth="1"/>
    <col min="15621" max="15621" width="13.28515625" style="10" bestFit="1" customWidth="1"/>
    <col min="15622" max="15622" width="8" style="10" customWidth="1"/>
    <col min="15623" max="15623" width="13.85546875" style="10" customWidth="1"/>
    <col min="15624" max="15624" width="14.85546875" style="10" customWidth="1"/>
    <col min="15625" max="15626" width="13.5703125" style="10" bestFit="1" customWidth="1"/>
    <col min="15627" max="15627" width="14.7109375" style="10" bestFit="1" customWidth="1"/>
    <col min="15628" max="15628" width="13.42578125" style="10" customWidth="1"/>
    <col min="15629" max="15629" width="13.28515625" style="10" customWidth="1"/>
    <col min="15630" max="15630" width="12.85546875" style="10" customWidth="1"/>
    <col min="15631" max="15631" width="12" style="10" bestFit="1" customWidth="1"/>
    <col min="15632" max="15632" width="13.42578125" style="10" customWidth="1"/>
    <col min="15633" max="15636" width="12.7109375" style="10" bestFit="1" customWidth="1"/>
    <col min="15637" max="15637" width="14.7109375" style="10" customWidth="1"/>
    <col min="15638" max="15638" width="14.85546875" style="10" bestFit="1" customWidth="1"/>
    <col min="15639" max="15639" width="7.5703125" style="10" customWidth="1"/>
    <col min="15640" max="15640" width="11.42578125" style="10"/>
    <col min="15641" max="15641" width="2.42578125" style="10" bestFit="1" customWidth="1"/>
    <col min="15642" max="15642" width="28.5703125" style="10" customWidth="1"/>
    <col min="15643" max="15643" width="14.85546875" style="10" customWidth="1"/>
    <col min="15644" max="15644" width="15.5703125" style="10" customWidth="1"/>
    <col min="15645" max="15647" width="11.42578125" style="10"/>
    <col min="15648" max="15648" width="14.42578125" style="10" bestFit="1" customWidth="1"/>
    <col min="15649" max="15649" width="14.85546875" style="10" customWidth="1"/>
    <col min="15650" max="15650" width="14.28515625" style="10" bestFit="1" customWidth="1"/>
    <col min="15651" max="15660" width="11.42578125" style="10"/>
    <col min="15661" max="15661" width="16" style="10" bestFit="1" customWidth="1"/>
    <col min="15662" max="15663" width="11.42578125" style="10"/>
    <col min="15664" max="15664" width="2.42578125" style="10" bestFit="1" customWidth="1"/>
    <col min="15665" max="15665" width="28.85546875" style="10" customWidth="1"/>
    <col min="15666" max="15666" width="13.5703125" style="10" bestFit="1" customWidth="1"/>
    <col min="15667" max="15667" width="12" style="10" bestFit="1" customWidth="1"/>
    <col min="15668" max="15670" width="11.42578125" style="10"/>
    <col min="15671" max="15671" width="14.42578125" style="10" bestFit="1" customWidth="1"/>
    <col min="15672" max="15672" width="13.28515625" style="10" bestFit="1" customWidth="1"/>
    <col min="15673" max="15673" width="13.42578125" style="10" customWidth="1"/>
    <col min="15674" max="15675" width="14.85546875" style="10" bestFit="1" customWidth="1"/>
    <col min="15676" max="15676" width="15.5703125" style="10" bestFit="1" customWidth="1"/>
    <col min="15677" max="15677" width="10.140625" style="10" customWidth="1"/>
    <col min="15678" max="15678" width="15.5703125" style="10" bestFit="1" customWidth="1"/>
    <col min="15679" max="15679" width="8.85546875" style="10" customWidth="1"/>
    <col min="15680" max="15680" width="15.5703125" style="10" bestFit="1" customWidth="1"/>
    <col min="15681" max="15681" width="8.85546875" style="10" customWidth="1"/>
    <col min="15682" max="15682" width="15.5703125" style="10" bestFit="1" customWidth="1"/>
    <col min="15683" max="15683" width="9.7109375" style="10" customWidth="1"/>
    <col min="15684" max="15684" width="15.5703125" style="10" bestFit="1" customWidth="1"/>
    <col min="15685" max="15685" width="8.42578125" style="10" customWidth="1"/>
    <col min="15686" max="15686" width="15.5703125" style="10" bestFit="1" customWidth="1"/>
    <col min="15687" max="15687" width="9.7109375" style="10" customWidth="1"/>
    <col min="15688" max="15688" width="15.5703125" style="10" bestFit="1" customWidth="1"/>
    <col min="15689" max="15689" width="9.7109375" style="10" customWidth="1"/>
    <col min="15690" max="15690" width="15.5703125" style="10" bestFit="1" customWidth="1"/>
    <col min="15691" max="15691" width="9.7109375" style="10" customWidth="1"/>
    <col min="15692" max="15692" width="15.5703125" style="10" bestFit="1" customWidth="1"/>
    <col min="15693" max="15693" width="10.5703125" style="10" customWidth="1"/>
    <col min="15694" max="15694" width="15.5703125" style="10" bestFit="1" customWidth="1"/>
    <col min="15695" max="15695" width="12.5703125" style="10" customWidth="1"/>
    <col min="15696" max="15697" width="14.85546875" style="10" bestFit="1" customWidth="1"/>
    <col min="15698" max="15698" width="11.42578125" style="10"/>
    <col min="15699" max="15699" width="15.140625" style="10" customWidth="1"/>
    <col min="15700" max="15700" width="14.42578125" style="10" customWidth="1"/>
    <col min="15701" max="15873" width="11.42578125" style="10"/>
    <col min="15874" max="15874" width="3.140625" style="10" bestFit="1" customWidth="1"/>
    <col min="15875" max="15875" width="28.7109375" style="10" customWidth="1"/>
    <col min="15876" max="15876" width="18" style="10" customWidth="1"/>
    <col min="15877" max="15877" width="13.28515625" style="10" bestFit="1" customWidth="1"/>
    <col min="15878" max="15878" width="8" style="10" customWidth="1"/>
    <col min="15879" max="15879" width="13.85546875" style="10" customWidth="1"/>
    <col min="15880" max="15880" width="14.85546875" style="10" customWidth="1"/>
    <col min="15881" max="15882" width="13.5703125" style="10" bestFit="1" customWidth="1"/>
    <col min="15883" max="15883" width="14.7109375" style="10" bestFit="1" customWidth="1"/>
    <col min="15884" max="15884" width="13.42578125" style="10" customWidth="1"/>
    <col min="15885" max="15885" width="13.28515625" style="10" customWidth="1"/>
    <col min="15886" max="15886" width="12.85546875" style="10" customWidth="1"/>
    <col min="15887" max="15887" width="12" style="10" bestFit="1" customWidth="1"/>
    <col min="15888" max="15888" width="13.42578125" style="10" customWidth="1"/>
    <col min="15889" max="15892" width="12.7109375" style="10" bestFit="1" customWidth="1"/>
    <col min="15893" max="15893" width="14.7109375" style="10" customWidth="1"/>
    <col min="15894" max="15894" width="14.85546875" style="10" bestFit="1" customWidth="1"/>
    <col min="15895" max="15895" width="7.5703125" style="10" customWidth="1"/>
    <col min="15896" max="15896" width="11.42578125" style="10"/>
    <col min="15897" max="15897" width="2.42578125" style="10" bestFit="1" customWidth="1"/>
    <col min="15898" max="15898" width="28.5703125" style="10" customWidth="1"/>
    <col min="15899" max="15899" width="14.85546875" style="10" customWidth="1"/>
    <col min="15900" max="15900" width="15.5703125" style="10" customWidth="1"/>
    <col min="15901" max="15903" width="11.42578125" style="10"/>
    <col min="15904" max="15904" width="14.42578125" style="10" bestFit="1" customWidth="1"/>
    <col min="15905" max="15905" width="14.85546875" style="10" customWidth="1"/>
    <col min="15906" max="15906" width="14.28515625" style="10" bestFit="1" customWidth="1"/>
    <col min="15907" max="15916" width="11.42578125" style="10"/>
    <col min="15917" max="15917" width="16" style="10" bestFit="1" customWidth="1"/>
    <col min="15918" max="15919" width="11.42578125" style="10"/>
    <col min="15920" max="15920" width="2.42578125" style="10" bestFit="1" customWidth="1"/>
    <col min="15921" max="15921" width="28.85546875" style="10" customWidth="1"/>
    <col min="15922" max="15922" width="13.5703125" style="10" bestFit="1" customWidth="1"/>
    <col min="15923" max="15923" width="12" style="10" bestFit="1" customWidth="1"/>
    <col min="15924" max="15926" width="11.42578125" style="10"/>
    <col min="15927" max="15927" width="14.42578125" style="10" bestFit="1" customWidth="1"/>
    <col min="15928" max="15928" width="13.28515625" style="10" bestFit="1" customWidth="1"/>
    <col min="15929" max="15929" width="13.42578125" style="10" customWidth="1"/>
    <col min="15930" max="15931" width="14.85546875" style="10" bestFit="1" customWidth="1"/>
    <col min="15932" max="15932" width="15.5703125" style="10" bestFit="1" customWidth="1"/>
    <col min="15933" max="15933" width="10.140625" style="10" customWidth="1"/>
    <col min="15934" max="15934" width="15.5703125" style="10" bestFit="1" customWidth="1"/>
    <col min="15935" max="15935" width="8.85546875" style="10" customWidth="1"/>
    <col min="15936" max="15936" width="15.5703125" style="10" bestFit="1" customWidth="1"/>
    <col min="15937" max="15937" width="8.85546875" style="10" customWidth="1"/>
    <col min="15938" max="15938" width="15.5703125" style="10" bestFit="1" customWidth="1"/>
    <col min="15939" max="15939" width="9.7109375" style="10" customWidth="1"/>
    <col min="15940" max="15940" width="15.5703125" style="10" bestFit="1" customWidth="1"/>
    <col min="15941" max="15941" width="8.42578125" style="10" customWidth="1"/>
    <col min="15942" max="15942" width="15.5703125" style="10" bestFit="1" customWidth="1"/>
    <col min="15943" max="15943" width="9.7109375" style="10" customWidth="1"/>
    <col min="15944" max="15944" width="15.5703125" style="10" bestFit="1" customWidth="1"/>
    <col min="15945" max="15945" width="9.7109375" style="10" customWidth="1"/>
    <col min="15946" max="15946" width="15.5703125" style="10" bestFit="1" customWidth="1"/>
    <col min="15947" max="15947" width="9.7109375" style="10" customWidth="1"/>
    <col min="15948" max="15948" width="15.5703125" style="10" bestFit="1" customWidth="1"/>
    <col min="15949" max="15949" width="10.5703125" style="10" customWidth="1"/>
    <col min="15950" max="15950" width="15.5703125" style="10" bestFit="1" customWidth="1"/>
    <col min="15951" max="15951" width="12.5703125" style="10" customWidth="1"/>
    <col min="15952" max="15953" width="14.85546875" style="10" bestFit="1" customWidth="1"/>
    <col min="15954" max="15954" width="11.42578125" style="10"/>
    <col min="15955" max="15955" width="15.140625" style="10" customWidth="1"/>
    <col min="15956" max="15956" width="14.42578125" style="10" customWidth="1"/>
    <col min="15957" max="16129" width="11.42578125" style="10"/>
    <col min="16130" max="16130" width="3.140625" style="10" bestFit="1" customWidth="1"/>
    <col min="16131" max="16131" width="28.7109375" style="10" customWidth="1"/>
    <col min="16132" max="16132" width="18" style="10" customWidth="1"/>
    <col min="16133" max="16133" width="13.28515625" style="10" bestFit="1" customWidth="1"/>
    <col min="16134" max="16134" width="8" style="10" customWidth="1"/>
    <col min="16135" max="16135" width="13.85546875" style="10" customWidth="1"/>
    <col min="16136" max="16136" width="14.85546875" style="10" customWidth="1"/>
    <col min="16137" max="16138" width="13.5703125" style="10" bestFit="1" customWidth="1"/>
    <col min="16139" max="16139" width="14.7109375" style="10" bestFit="1" customWidth="1"/>
    <col min="16140" max="16140" width="13.42578125" style="10" customWidth="1"/>
    <col min="16141" max="16141" width="13.28515625" style="10" customWidth="1"/>
    <col min="16142" max="16142" width="12.85546875" style="10" customWidth="1"/>
    <col min="16143" max="16143" width="12" style="10" bestFit="1" customWidth="1"/>
    <col min="16144" max="16144" width="13.42578125" style="10" customWidth="1"/>
    <col min="16145" max="16148" width="12.7109375" style="10" bestFit="1" customWidth="1"/>
    <col min="16149" max="16149" width="14.7109375" style="10" customWidth="1"/>
    <col min="16150" max="16150" width="14.85546875" style="10" bestFit="1" customWidth="1"/>
    <col min="16151" max="16151" width="7.5703125" style="10" customWidth="1"/>
    <col min="16152" max="16152" width="11.42578125" style="10"/>
    <col min="16153" max="16153" width="2.42578125" style="10" bestFit="1" customWidth="1"/>
    <col min="16154" max="16154" width="28.5703125" style="10" customWidth="1"/>
    <col min="16155" max="16155" width="14.85546875" style="10" customWidth="1"/>
    <col min="16156" max="16156" width="15.5703125" style="10" customWidth="1"/>
    <col min="16157" max="16159" width="11.42578125" style="10"/>
    <col min="16160" max="16160" width="14.42578125" style="10" bestFit="1" customWidth="1"/>
    <col min="16161" max="16161" width="14.85546875" style="10" customWidth="1"/>
    <col min="16162" max="16162" width="14.28515625" style="10" bestFit="1" customWidth="1"/>
    <col min="16163" max="16172" width="11.42578125" style="10"/>
    <col min="16173" max="16173" width="16" style="10" bestFit="1" customWidth="1"/>
    <col min="16174" max="16175" width="11.42578125" style="10"/>
    <col min="16176" max="16176" width="2.42578125" style="10" bestFit="1" customWidth="1"/>
    <col min="16177" max="16177" width="28.85546875" style="10" customWidth="1"/>
    <col min="16178" max="16178" width="13.5703125" style="10" bestFit="1" customWidth="1"/>
    <col min="16179" max="16179" width="12" style="10" bestFit="1" customWidth="1"/>
    <col min="16180" max="16182" width="11.42578125" style="10"/>
    <col min="16183" max="16183" width="14.42578125" style="10" bestFit="1" customWidth="1"/>
    <col min="16184" max="16184" width="13.28515625" style="10" bestFit="1" customWidth="1"/>
    <col min="16185" max="16185" width="13.42578125" style="10" customWidth="1"/>
    <col min="16186" max="16187" width="14.85546875" style="10" bestFit="1" customWidth="1"/>
    <col min="16188" max="16188" width="15.5703125" style="10" bestFit="1" customWidth="1"/>
    <col min="16189" max="16189" width="10.140625" style="10" customWidth="1"/>
    <col min="16190" max="16190" width="15.5703125" style="10" bestFit="1" customWidth="1"/>
    <col min="16191" max="16191" width="8.85546875" style="10" customWidth="1"/>
    <col min="16192" max="16192" width="15.5703125" style="10" bestFit="1" customWidth="1"/>
    <col min="16193" max="16193" width="8.85546875" style="10" customWidth="1"/>
    <col min="16194" max="16194" width="15.5703125" style="10" bestFit="1" customWidth="1"/>
    <col min="16195" max="16195" width="9.7109375" style="10" customWidth="1"/>
    <col min="16196" max="16196" width="15.5703125" style="10" bestFit="1" customWidth="1"/>
    <col min="16197" max="16197" width="8.42578125" style="10" customWidth="1"/>
    <col min="16198" max="16198" width="15.5703125" style="10" bestFit="1" customWidth="1"/>
    <col min="16199" max="16199" width="9.7109375" style="10" customWidth="1"/>
    <col min="16200" max="16200" width="15.5703125" style="10" bestFit="1" customWidth="1"/>
    <col min="16201" max="16201" width="9.7109375" style="10" customWidth="1"/>
    <col min="16202" max="16202" width="15.5703125" style="10" bestFit="1" customWidth="1"/>
    <col min="16203" max="16203" width="9.7109375" style="10" customWidth="1"/>
    <col min="16204" max="16204" width="15.5703125" style="10" bestFit="1" customWidth="1"/>
    <col min="16205" max="16205" width="10.5703125" style="10" customWidth="1"/>
    <col min="16206" max="16206" width="15.5703125" style="10" bestFit="1" customWidth="1"/>
    <col min="16207" max="16207" width="12.5703125" style="10" customWidth="1"/>
    <col min="16208" max="16209" width="14.85546875" style="10" bestFit="1" customWidth="1"/>
    <col min="16210" max="16210" width="11.42578125" style="10"/>
    <col min="16211" max="16211" width="15.140625" style="10" customWidth="1"/>
    <col min="16212" max="16212" width="14.42578125" style="10" customWidth="1"/>
    <col min="16213" max="16384" width="11.42578125" style="10"/>
  </cols>
  <sheetData>
    <row r="4" spans="1:83" ht="22.5" x14ac:dyDescent="0.45">
      <c r="C4" s="154" t="s">
        <v>203</v>
      </c>
      <c r="Z4" s="154" t="s">
        <v>204</v>
      </c>
      <c r="AW4" s="154" t="s">
        <v>0</v>
      </c>
    </row>
    <row r="5" spans="1:83" ht="22.5" x14ac:dyDescent="0.45">
      <c r="C5" s="155"/>
      <c r="H5" s="156"/>
      <c r="Z5" s="155" t="s">
        <v>1</v>
      </c>
      <c r="AW5" s="155" t="s">
        <v>1</v>
      </c>
    </row>
    <row r="7" spans="1:83" s="3" customFormat="1" ht="52.5" x14ac:dyDescent="0.25">
      <c r="B7" s="4"/>
      <c r="C7" s="47" t="s">
        <v>2</v>
      </c>
      <c r="D7" s="48" t="s">
        <v>3</v>
      </c>
      <c r="E7" s="47" t="s">
        <v>4</v>
      </c>
      <c r="F7" s="47" t="s">
        <v>5</v>
      </c>
      <c r="G7" s="47" t="s">
        <v>69</v>
      </c>
      <c r="H7" s="47" t="s">
        <v>70</v>
      </c>
      <c r="I7" s="47" t="s">
        <v>6</v>
      </c>
      <c r="J7" s="47" t="s">
        <v>7</v>
      </c>
      <c r="K7" s="47" t="s">
        <v>8</v>
      </c>
      <c r="L7" s="47" t="s">
        <v>9</v>
      </c>
      <c r="M7" s="47" t="s">
        <v>10</v>
      </c>
      <c r="N7" s="47" t="s">
        <v>11</v>
      </c>
      <c r="O7" s="227" t="s">
        <v>12</v>
      </c>
      <c r="P7" s="47" t="s">
        <v>13</v>
      </c>
      <c r="Q7" s="47" t="s">
        <v>14</v>
      </c>
      <c r="R7" s="199" t="s">
        <v>15</v>
      </c>
      <c r="S7" s="47" t="s">
        <v>16</v>
      </c>
      <c r="T7" s="47" t="s">
        <v>17</v>
      </c>
      <c r="U7" s="47" t="s">
        <v>18</v>
      </c>
      <c r="V7" s="47" t="s">
        <v>19</v>
      </c>
      <c r="W7" s="113" t="s">
        <v>189</v>
      </c>
      <c r="X7" s="6"/>
      <c r="Y7" s="7"/>
      <c r="Z7" s="47" t="s">
        <v>2</v>
      </c>
      <c r="AA7" s="48" t="s">
        <v>3</v>
      </c>
      <c r="AB7" s="47" t="s">
        <v>4</v>
      </c>
      <c r="AC7" s="47" t="s">
        <v>5</v>
      </c>
      <c r="AD7" s="47"/>
      <c r="AE7" s="47"/>
      <c r="AF7" s="47" t="s">
        <v>6</v>
      </c>
      <c r="AG7" s="47" t="s">
        <v>7</v>
      </c>
      <c r="AH7" s="47" t="s">
        <v>8</v>
      </c>
      <c r="AI7" s="47" t="s">
        <v>9</v>
      </c>
      <c r="AJ7" s="47" t="s">
        <v>10</v>
      </c>
      <c r="AK7" s="47" t="s">
        <v>11</v>
      </c>
      <c r="AL7" s="47" t="s">
        <v>12</v>
      </c>
      <c r="AM7" s="47" t="s">
        <v>13</v>
      </c>
      <c r="AN7" s="47" t="s">
        <v>14</v>
      </c>
      <c r="AO7" s="47" t="s">
        <v>15</v>
      </c>
      <c r="AP7" s="47" t="s">
        <v>16</v>
      </c>
      <c r="AQ7" s="47" t="s">
        <v>17</v>
      </c>
      <c r="AR7" s="47" t="s">
        <v>18</v>
      </c>
      <c r="AS7" s="47" t="s">
        <v>19</v>
      </c>
      <c r="AV7" s="7"/>
      <c r="AW7" s="47" t="s">
        <v>2</v>
      </c>
      <c r="AX7" s="47" t="s">
        <v>3</v>
      </c>
      <c r="AY7" s="47" t="s">
        <v>4</v>
      </c>
      <c r="AZ7" s="47" t="s">
        <v>5</v>
      </c>
      <c r="BA7" s="47"/>
      <c r="BB7" s="47"/>
      <c r="BC7" s="47" t="s">
        <v>6</v>
      </c>
      <c r="BD7" s="47" t="s">
        <v>20</v>
      </c>
      <c r="BE7" s="47" t="s">
        <v>21</v>
      </c>
      <c r="BF7" s="47" t="s">
        <v>22</v>
      </c>
      <c r="BG7" s="47" t="s">
        <v>23</v>
      </c>
      <c r="BH7" s="47" t="s">
        <v>24</v>
      </c>
      <c r="BI7" s="47" t="s">
        <v>25</v>
      </c>
      <c r="BJ7" s="47" t="s">
        <v>26</v>
      </c>
      <c r="BK7" s="47" t="s">
        <v>27</v>
      </c>
      <c r="BL7" s="47" t="s">
        <v>28</v>
      </c>
      <c r="BM7" s="47" t="s">
        <v>29</v>
      </c>
      <c r="BN7" s="47" t="s">
        <v>30</v>
      </c>
      <c r="BO7" s="47" t="s">
        <v>31</v>
      </c>
      <c r="BP7" s="47" t="s">
        <v>32</v>
      </c>
      <c r="BQ7" s="47" t="s">
        <v>33</v>
      </c>
      <c r="BR7" s="199" t="s">
        <v>34</v>
      </c>
      <c r="BS7" s="47" t="s">
        <v>35</v>
      </c>
      <c r="BT7" s="47" t="s">
        <v>36</v>
      </c>
      <c r="BU7" s="196" t="s">
        <v>37</v>
      </c>
      <c r="BV7" s="47" t="s">
        <v>38</v>
      </c>
      <c r="BW7" s="47" t="s">
        <v>39</v>
      </c>
      <c r="BX7" s="47" t="s">
        <v>40</v>
      </c>
      <c r="BY7" s="47" t="s">
        <v>41</v>
      </c>
      <c r="BZ7" s="47" t="s">
        <v>42</v>
      </c>
      <c r="CA7" s="47" t="s">
        <v>43</v>
      </c>
      <c r="CB7" s="47" t="s">
        <v>44</v>
      </c>
      <c r="CC7" s="47" t="s">
        <v>45</v>
      </c>
      <c r="CD7" s="107"/>
    </row>
    <row r="8" spans="1:83" s="15" customFormat="1" ht="26.25" x14ac:dyDescent="0.4">
      <c r="B8" s="16">
        <v>1</v>
      </c>
      <c r="C8" s="53" t="s">
        <v>46</v>
      </c>
      <c r="D8" s="50">
        <f>SUM(D9:D11)</f>
        <v>0</v>
      </c>
      <c r="E8" s="50">
        <f>SUM(E9:E11)</f>
        <v>0</v>
      </c>
      <c r="F8" s="50">
        <f>SUM(F9:F11)</f>
        <v>0</v>
      </c>
      <c r="G8" s="50"/>
      <c r="H8" s="50"/>
      <c r="I8" s="50">
        <f t="shared" ref="I8:I26" si="0">+D8+E8-F8</f>
        <v>0</v>
      </c>
      <c r="J8" s="50">
        <f>SUM(J9:J11)</f>
        <v>0</v>
      </c>
      <c r="K8" s="50">
        <f t="shared" ref="K8:U8" si="1">SUM(K9:K11)</f>
        <v>0</v>
      </c>
      <c r="L8" s="50">
        <f t="shared" si="1"/>
        <v>0</v>
      </c>
      <c r="M8" s="50">
        <f t="shared" si="1"/>
        <v>0</v>
      </c>
      <c r="N8" s="50">
        <f t="shared" si="1"/>
        <v>0</v>
      </c>
      <c r="O8" s="228">
        <f t="shared" si="1"/>
        <v>0</v>
      </c>
      <c r="P8" s="50">
        <f t="shared" si="1"/>
        <v>0</v>
      </c>
      <c r="Q8" s="50">
        <f t="shared" si="1"/>
        <v>0</v>
      </c>
      <c r="R8" s="206">
        <f t="shared" si="1"/>
        <v>0</v>
      </c>
      <c r="S8" s="50">
        <f t="shared" si="1"/>
        <v>0</v>
      </c>
      <c r="T8" s="50">
        <f t="shared" si="1"/>
        <v>0</v>
      </c>
      <c r="U8" s="50">
        <f t="shared" si="1"/>
        <v>0</v>
      </c>
      <c r="V8" s="49">
        <f t="shared" ref="V8:V71" si="2">SUM(J8:U8)</f>
        <v>0</v>
      </c>
      <c r="W8" s="157"/>
      <c r="X8" s="17"/>
      <c r="Y8" s="16">
        <v>1</v>
      </c>
      <c r="Z8" s="53" t="s">
        <v>46</v>
      </c>
      <c r="AA8" s="50">
        <f>SUM(AA9:AA11)</f>
        <v>0</v>
      </c>
      <c r="AB8" s="50">
        <f t="shared" ref="AB8:AG23" si="3">+E8</f>
        <v>0</v>
      </c>
      <c r="AC8" s="50">
        <f t="shared" si="3"/>
        <v>0</v>
      </c>
      <c r="AD8" s="50">
        <f t="shared" si="3"/>
        <v>0</v>
      </c>
      <c r="AE8" s="50">
        <f t="shared" si="3"/>
        <v>0</v>
      </c>
      <c r="AF8" s="101">
        <f t="shared" si="3"/>
        <v>0</v>
      </c>
      <c r="AG8" s="99">
        <f>SUM(AG9:AG11)</f>
        <v>0</v>
      </c>
      <c r="AH8" s="99">
        <v>8670472</v>
      </c>
      <c r="AI8" s="99">
        <v>52326540</v>
      </c>
      <c r="AJ8" s="99">
        <f t="shared" ref="AJ8:AO8" si="4">+AI155</f>
        <v>122974238.15999997</v>
      </c>
      <c r="AK8" s="99">
        <f t="shared" si="4"/>
        <v>182910729.31999993</v>
      </c>
      <c r="AL8" s="99">
        <f t="shared" si="4"/>
        <v>64191547.319999933</v>
      </c>
      <c r="AM8" s="99">
        <f t="shared" si="4"/>
        <v>228382840.54999989</v>
      </c>
      <c r="AN8" s="220">
        <f t="shared" si="4"/>
        <v>907715844.90999985</v>
      </c>
      <c r="AO8" s="220">
        <f t="shared" si="4"/>
        <v>837946846.13999987</v>
      </c>
      <c r="AP8" s="99">
        <f t="shared" ref="AP8:AR8" si="5">SUM(AP9:AP11)</f>
        <v>0</v>
      </c>
      <c r="AQ8" s="99">
        <f t="shared" si="5"/>
        <v>0</v>
      </c>
      <c r="AR8" s="99">
        <f t="shared" si="5"/>
        <v>0</v>
      </c>
      <c r="AS8" s="158">
        <f>SUM(AG8:AR8)</f>
        <v>2405119058.3999996</v>
      </c>
      <c r="AT8" s="17"/>
      <c r="AU8" s="17"/>
      <c r="AV8" s="16">
        <v>1</v>
      </c>
      <c r="AW8" s="53" t="s">
        <v>46</v>
      </c>
      <c r="AX8" s="50">
        <f>SUM(AX9:AX11)</f>
        <v>0</v>
      </c>
      <c r="AY8" s="50">
        <f t="shared" ref="AY8:BD23" si="6">+E8</f>
        <v>0</v>
      </c>
      <c r="AZ8" s="50">
        <f t="shared" si="6"/>
        <v>0</v>
      </c>
      <c r="BA8" s="50">
        <f t="shared" si="6"/>
        <v>0</v>
      </c>
      <c r="BB8" s="50">
        <f t="shared" si="6"/>
        <v>0</v>
      </c>
      <c r="BC8" s="49">
        <f t="shared" si="6"/>
        <v>0</v>
      </c>
      <c r="BD8" s="102">
        <f>SUM(BD9:BD11)</f>
        <v>0</v>
      </c>
      <c r="BE8" s="100">
        <f>AG8</f>
        <v>0</v>
      </c>
      <c r="BF8" s="102">
        <f>+K8</f>
        <v>0</v>
      </c>
      <c r="BG8" s="102">
        <f>+AH8</f>
        <v>8670472</v>
      </c>
      <c r="BH8" s="102">
        <f>L8</f>
        <v>0</v>
      </c>
      <c r="BI8" s="102">
        <f>AI8</f>
        <v>52326540</v>
      </c>
      <c r="BJ8" s="102">
        <f>M8</f>
        <v>0</v>
      </c>
      <c r="BK8" s="102">
        <f>AJ8</f>
        <v>122974238.15999997</v>
      </c>
      <c r="BL8" s="102">
        <f>N8</f>
        <v>0</v>
      </c>
      <c r="BM8" s="102">
        <f>AK8</f>
        <v>182910729.31999993</v>
      </c>
      <c r="BN8" s="102">
        <f>O8</f>
        <v>0</v>
      </c>
      <c r="BO8" s="102">
        <f>AL8</f>
        <v>64191547.319999933</v>
      </c>
      <c r="BP8" s="102">
        <f>P8</f>
        <v>0</v>
      </c>
      <c r="BQ8" s="102">
        <f>AM8</f>
        <v>228382840.54999989</v>
      </c>
      <c r="BR8" s="175">
        <f>Q8</f>
        <v>0</v>
      </c>
      <c r="BS8" s="102">
        <f>AN8</f>
        <v>907715844.90999985</v>
      </c>
      <c r="BT8" s="102">
        <f>R8</f>
        <v>0</v>
      </c>
      <c r="BU8" s="204">
        <f>AO8</f>
        <v>837946846.13999987</v>
      </c>
      <c r="BV8" s="102">
        <f>S8</f>
        <v>0</v>
      </c>
      <c r="BW8" s="102">
        <f>AP8</f>
        <v>0</v>
      </c>
      <c r="BX8" s="102">
        <f>T8</f>
        <v>0</v>
      </c>
      <c r="BY8" s="102">
        <f>AQ8</f>
        <v>0</v>
      </c>
      <c r="BZ8" s="102">
        <f>U8</f>
        <v>0</v>
      </c>
      <c r="CA8" s="102">
        <f>AR8</f>
        <v>0</v>
      </c>
      <c r="CB8" s="102">
        <f>+BD8+BF8+BH8+BJ8+BL8+BN8+BP8+BR8+BT8+BV8+BX8+BZ8</f>
        <v>0</v>
      </c>
      <c r="CC8" s="102">
        <f>+BE8+BG8+BI8+BK8+BM8+BO8+BQ8+BS8+BU8+BW8+BY8+CA8</f>
        <v>2405119058.3999996</v>
      </c>
      <c r="CD8" s="111"/>
      <c r="CE8" s="97"/>
    </row>
    <row r="9" spans="1:83" ht="26.25" x14ac:dyDescent="0.4">
      <c r="B9" s="11"/>
      <c r="C9" s="54" t="s">
        <v>47</v>
      </c>
      <c r="D9" s="50">
        <v>0</v>
      </c>
      <c r="E9" s="49">
        <v>0</v>
      </c>
      <c r="F9" s="49">
        <v>0</v>
      </c>
      <c r="G9" s="49"/>
      <c r="H9" s="49"/>
      <c r="I9" s="49">
        <f t="shared" si="0"/>
        <v>0</v>
      </c>
      <c r="J9" s="49">
        <v>0</v>
      </c>
      <c r="K9" s="49">
        <v>0</v>
      </c>
      <c r="L9" s="49">
        <v>0</v>
      </c>
      <c r="M9" s="49">
        <v>0</v>
      </c>
      <c r="N9" s="49">
        <v>0</v>
      </c>
      <c r="O9" s="229">
        <v>0</v>
      </c>
      <c r="P9" s="49">
        <v>0</v>
      </c>
      <c r="Q9" s="49">
        <v>0</v>
      </c>
      <c r="R9" s="197">
        <v>0</v>
      </c>
      <c r="S9" s="49">
        <v>0</v>
      </c>
      <c r="T9" s="49">
        <v>0</v>
      </c>
      <c r="U9" s="49">
        <v>0</v>
      </c>
      <c r="V9" s="49">
        <f t="shared" si="2"/>
        <v>0</v>
      </c>
      <c r="W9" s="159"/>
      <c r="X9" s="12"/>
      <c r="Y9" s="11"/>
      <c r="Z9" s="54" t="s">
        <v>47</v>
      </c>
      <c r="AA9" s="50">
        <v>0</v>
      </c>
      <c r="AB9" s="50">
        <f t="shared" si="3"/>
        <v>0</v>
      </c>
      <c r="AC9" s="50">
        <f t="shared" si="3"/>
        <v>0</v>
      </c>
      <c r="AD9" s="50">
        <f t="shared" si="3"/>
        <v>0</v>
      </c>
      <c r="AE9" s="50">
        <f t="shared" si="3"/>
        <v>0</v>
      </c>
      <c r="AF9" s="101">
        <f t="shared" si="3"/>
        <v>0</v>
      </c>
      <c r="AG9" s="101">
        <v>0</v>
      </c>
      <c r="AH9" s="101">
        <v>0</v>
      </c>
      <c r="AI9" s="158">
        <v>0</v>
      </c>
      <c r="AJ9" s="158">
        <v>0</v>
      </c>
      <c r="AK9" s="158">
        <v>0</v>
      </c>
      <c r="AL9" s="158">
        <v>0</v>
      </c>
      <c r="AM9" s="158">
        <v>0</v>
      </c>
      <c r="AN9" s="176">
        <v>0</v>
      </c>
      <c r="AO9" s="176">
        <v>0</v>
      </c>
      <c r="AP9" s="158">
        <v>0</v>
      </c>
      <c r="AQ9" s="158">
        <v>0</v>
      </c>
      <c r="AR9" s="158">
        <v>0</v>
      </c>
      <c r="AS9" s="158">
        <f>SUM(AG9:AR9)</f>
        <v>0</v>
      </c>
      <c r="AT9" s="12"/>
      <c r="AU9" s="12"/>
      <c r="AV9" s="11"/>
      <c r="AW9" s="54" t="s">
        <v>47</v>
      </c>
      <c r="AX9" s="50">
        <v>0</v>
      </c>
      <c r="AY9" s="50">
        <f t="shared" si="6"/>
        <v>0</v>
      </c>
      <c r="AZ9" s="50">
        <f t="shared" si="6"/>
        <v>0</v>
      </c>
      <c r="BA9" s="50">
        <f t="shared" si="6"/>
        <v>0</v>
      </c>
      <c r="BB9" s="50">
        <f t="shared" si="6"/>
        <v>0</v>
      </c>
      <c r="BC9" s="49">
        <f t="shared" si="6"/>
        <v>0</v>
      </c>
      <c r="BD9" s="100">
        <f>+J9</f>
        <v>0</v>
      </c>
      <c r="BE9" s="100">
        <f>AG9</f>
        <v>0</v>
      </c>
      <c r="BF9" s="102">
        <f>+K9</f>
        <v>0</v>
      </c>
      <c r="BG9" s="102">
        <f>+AH9</f>
        <v>0</v>
      </c>
      <c r="BH9" s="102">
        <f t="shared" ref="BH9:BH27" si="7">L9</f>
        <v>0</v>
      </c>
      <c r="BI9" s="102">
        <f t="shared" ref="BI9:BI27" si="8">AI9</f>
        <v>0</v>
      </c>
      <c r="BJ9" s="102">
        <f t="shared" ref="BJ9:BJ28" si="9">M9</f>
        <v>0</v>
      </c>
      <c r="BK9" s="102">
        <f t="shared" ref="BK9:BK27" si="10">AJ9</f>
        <v>0</v>
      </c>
      <c r="BL9" s="102">
        <f t="shared" ref="BL9:BL28" si="11">N9</f>
        <v>0</v>
      </c>
      <c r="BM9" s="102">
        <f t="shared" ref="BM9:BM27" si="12">AK9</f>
        <v>0</v>
      </c>
      <c r="BN9" s="102">
        <f t="shared" ref="BN9:BN28" si="13">O9</f>
        <v>0</v>
      </c>
      <c r="BO9" s="102">
        <f t="shared" ref="BO9:BO27" si="14">AL9</f>
        <v>0</v>
      </c>
      <c r="BP9" s="102">
        <f t="shared" ref="BP9:BP28" si="15">P9</f>
        <v>0</v>
      </c>
      <c r="BQ9" s="102">
        <f t="shared" ref="BQ9:BQ27" si="16">AM9</f>
        <v>0</v>
      </c>
      <c r="BR9" s="175">
        <f t="shared" ref="BR9:BR28" si="17">Q9</f>
        <v>0</v>
      </c>
      <c r="BS9" s="102">
        <f t="shared" ref="BS9:BS27" si="18">AN9</f>
        <v>0</v>
      </c>
      <c r="BT9" s="102">
        <f t="shared" ref="BT9:BT27" si="19">R9</f>
        <v>0</v>
      </c>
      <c r="BU9" s="204">
        <f t="shared" ref="BU9:BU27" si="20">AO9</f>
        <v>0</v>
      </c>
      <c r="BV9" s="102">
        <f t="shared" ref="BV9:BV27" si="21">S9</f>
        <v>0</v>
      </c>
      <c r="BW9" s="102">
        <f t="shared" ref="BW9:BW27" si="22">AP9</f>
        <v>0</v>
      </c>
      <c r="BX9" s="102">
        <f t="shared" ref="BX9:BX27" si="23">T9</f>
        <v>0</v>
      </c>
      <c r="BY9" s="102">
        <f t="shared" ref="BY9:BY27" si="24">AQ9</f>
        <v>0</v>
      </c>
      <c r="BZ9" s="102">
        <f t="shared" ref="BZ9:BZ27" si="25">U9</f>
        <v>0</v>
      </c>
      <c r="CA9" s="102">
        <f t="shared" ref="CA9:CA27" si="26">AR9</f>
        <v>0</v>
      </c>
      <c r="CB9" s="102">
        <f t="shared" ref="CB9:CB27" si="27">+BD9+BF9+BH9+BJ9+BL9+BN9+BP9+BR9+BT9+BV9+BX9+BZ9</f>
        <v>0</v>
      </c>
      <c r="CC9" s="102">
        <f t="shared" ref="CC9:CC27" si="28">+BE9+BG9+BI9+BK9+BM9+BO9+BQ9+BS9+BU9+BW9+BY9+CA9</f>
        <v>0</v>
      </c>
      <c r="CD9" s="108"/>
      <c r="CE9" s="94"/>
    </row>
    <row r="10" spans="1:83" ht="26.25" x14ac:dyDescent="0.4">
      <c r="B10" s="11"/>
      <c r="C10" s="54" t="s">
        <v>48</v>
      </c>
      <c r="D10" s="50">
        <v>0</v>
      </c>
      <c r="E10" s="49">
        <v>0</v>
      </c>
      <c r="F10" s="49">
        <v>0</v>
      </c>
      <c r="G10" s="49"/>
      <c r="H10" s="49"/>
      <c r="I10" s="49">
        <f t="shared" si="0"/>
        <v>0</v>
      </c>
      <c r="J10" s="49">
        <v>0</v>
      </c>
      <c r="K10" s="49">
        <v>0</v>
      </c>
      <c r="L10" s="49">
        <v>0</v>
      </c>
      <c r="M10" s="49">
        <v>0</v>
      </c>
      <c r="N10" s="49">
        <v>0</v>
      </c>
      <c r="O10" s="229">
        <v>0</v>
      </c>
      <c r="P10" s="49">
        <v>0</v>
      </c>
      <c r="Q10" s="49">
        <v>0</v>
      </c>
      <c r="R10" s="197">
        <v>0</v>
      </c>
      <c r="S10" s="49">
        <v>0</v>
      </c>
      <c r="T10" s="49">
        <v>0</v>
      </c>
      <c r="U10" s="49">
        <v>0</v>
      </c>
      <c r="V10" s="49">
        <f t="shared" si="2"/>
        <v>0</v>
      </c>
      <c r="W10" s="159"/>
      <c r="X10" s="12"/>
      <c r="Y10" s="11"/>
      <c r="Z10" s="54" t="s">
        <v>48</v>
      </c>
      <c r="AA10" s="50">
        <v>0</v>
      </c>
      <c r="AB10" s="50">
        <f t="shared" si="3"/>
        <v>0</v>
      </c>
      <c r="AC10" s="50">
        <f t="shared" si="3"/>
        <v>0</v>
      </c>
      <c r="AD10" s="50">
        <f t="shared" si="3"/>
        <v>0</v>
      </c>
      <c r="AE10" s="50">
        <f t="shared" si="3"/>
        <v>0</v>
      </c>
      <c r="AF10" s="101">
        <f t="shared" si="3"/>
        <v>0</v>
      </c>
      <c r="AG10" s="101">
        <v>0</v>
      </c>
      <c r="AH10" s="101">
        <v>8670462</v>
      </c>
      <c r="AI10" s="158">
        <v>0</v>
      </c>
      <c r="AJ10" s="158">
        <v>0</v>
      </c>
      <c r="AK10" s="158">
        <v>0</v>
      </c>
      <c r="AL10" s="158">
        <v>0</v>
      </c>
      <c r="AM10" s="158">
        <v>0</v>
      </c>
      <c r="AN10" s="176">
        <v>0</v>
      </c>
      <c r="AO10" s="176">
        <v>0</v>
      </c>
      <c r="AP10" s="158">
        <v>0</v>
      </c>
      <c r="AQ10" s="158">
        <v>0</v>
      </c>
      <c r="AR10" s="158">
        <v>0</v>
      </c>
      <c r="AS10" s="158">
        <f t="shared" ref="AS10:AS27" si="29">SUM(AG10:AR10)</f>
        <v>8670462</v>
      </c>
      <c r="AT10" s="12"/>
      <c r="AU10" s="12"/>
      <c r="AV10" s="11"/>
      <c r="AW10" s="54" t="s">
        <v>48</v>
      </c>
      <c r="AX10" s="50">
        <v>0</v>
      </c>
      <c r="AY10" s="50">
        <f t="shared" si="6"/>
        <v>0</v>
      </c>
      <c r="AZ10" s="50">
        <f t="shared" si="6"/>
        <v>0</v>
      </c>
      <c r="BA10" s="50">
        <f t="shared" si="6"/>
        <v>0</v>
      </c>
      <c r="BB10" s="50">
        <f t="shared" si="6"/>
        <v>0</v>
      </c>
      <c r="BC10" s="49">
        <f t="shared" si="6"/>
        <v>0</v>
      </c>
      <c r="BD10" s="100">
        <v>0</v>
      </c>
      <c r="BE10" s="100">
        <v>9426298.6300000008</v>
      </c>
      <c r="BF10" s="102">
        <f>+K10</f>
        <v>0</v>
      </c>
      <c r="BG10" s="102">
        <f>+AH10</f>
        <v>8670462</v>
      </c>
      <c r="BH10" s="102">
        <f t="shared" si="7"/>
        <v>0</v>
      </c>
      <c r="BI10" s="102">
        <f t="shared" si="8"/>
        <v>0</v>
      </c>
      <c r="BJ10" s="102">
        <f t="shared" si="9"/>
        <v>0</v>
      </c>
      <c r="BK10" s="102">
        <f t="shared" si="10"/>
        <v>0</v>
      </c>
      <c r="BL10" s="102">
        <f t="shared" si="11"/>
        <v>0</v>
      </c>
      <c r="BM10" s="102">
        <f t="shared" si="12"/>
        <v>0</v>
      </c>
      <c r="BN10" s="102">
        <f t="shared" si="13"/>
        <v>0</v>
      </c>
      <c r="BO10" s="102">
        <f t="shared" si="14"/>
        <v>0</v>
      </c>
      <c r="BP10" s="102">
        <f t="shared" si="15"/>
        <v>0</v>
      </c>
      <c r="BQ10" s="102">
        <f t="shared" si="16"/>
        <v>0</v>
      </c>
      <c r="BR10" s="175">
        <f t="shared" si="17"/>
        <v>0</v>
      </c>
      <c r="BS10" s="102">
        <f t="shared" si="18"/>
        <v>0</v>
      </c>
      <c r="BT10" s="102">
        <f t="shared" si="19"/>
        <v>0</v>
      </c>
      <c r="BU10" s="204">
        <f t="shared" si="20"/>
        <v>0</v>
      </c>
      <c r="BV10" s="102">
        <f t="shared" si="21"/>
        <v>0</v>
      </c>
      <c r="BW10" s="102">
        <f t="shared" si="22"/>
        <v>0</v>
      </c>
      <c r="BX10" s="102">
        <f t="shared" si="23"/>
        <v>0</v>
      </c>
      <c r="BY10" s="102">
        <f t="shared" si="24"/>
        <v>0</v>
      </c>
      <c r="BZ10" s="102">
        <f t="shared" si="25"/>
        <v>0</v>
      </c>
      <c r="CA10" s="102">
        <f t="shared" si="26"/>
        <v>0</v>
      </c>
      <c r="CB10" s="102">
        <f t="shared" si="27"/>
        <v>0</v>
      </c>
      <c r="CC10" s="102">
        <f t="shared" si="28"/>
        <v>18096760.630000003</v>
      </c>
      <c r="CD10" s="108"/>
      <c r="CE10" s="94"/>
    </row>
    <row r="11" spans="1:83" ht="26.25" x14ac:dyDescent="0.4">
      <c r="B11" s="11"/>
      <c r="C11" s="160" t="s">
        <v>194</v>
      </c>
      <c r="D11" s="49">
        <v>0</v>
      </c>
      <c r="E11" s="49">
        <v>0</v>
      </c>
      <c r="F11" s="49">
        <v>0</v>
      </c>
      <c r="G11" s="49"/>
      <c r="H11" s="49"/>
      <c r="I11" s="49">
        <f t="shared" si="0"/>
        <v>0</v>
      </c>
      <c r="J11" s="49">
        <v>0</v>
      </c>
      <c r="K11" s="49">
        <v>0</v>
      </c>
      <c r="L11" s="49">
        <v>0</v>
      </c>
      <c r="M11" s="49">
        <v>0</v>
      </c>
      <c r="N11" s="49">
        <v>0</v>
      </c>
      <c r="O11" s="229">
        <v>0</v>
      </c>
      <c r="P11" s="49">
        <v>0</v>
      </c>
      <c r="Q11" s="49">
        <v>0</v>
      </c>
      <c r="R11" s="197">
        <v>0</v>
      </c>
      <c r="S11" s="49">
        <v>0</v>
      </c>
      <c r="T11" s="49">
        <v>0</v>
      </c>
      <c r="U11" s="49">
        <v>0</v>
      </c>
      <c r="V11" s="49">
        <f t="shared" si="2"/>
        <v>0</v>
      </c>
      <c r="W11" s="159"/>
      <c r="X11" s="12"/>
      <c r="Y11" s="11"/>
      <c r="Z11" s="160" t="s">
        <v>194</v>
      </c>
      <c r="AA11" s="49">
        <v>0</v>
      </c>
      <c r="AB11" s="50">
        <f t="shared" si="3"/>
        <v>0</v>
      </c>
      <c r="AC11" s="50">
        <f t="shared" si="3"/>
        <v>0</v>
      </c>
      <c r="AD11" s="50">
        <f t="shared" si="3"/>
        <v>0</v>
      </c>
      <c r="AE11" s="50">
        <f t="shared" si="3"/>
        <v>0</v>
      </c>
      <c r="AF11" s="101">
        <f t="shared" si="3"/>
        <v>0</v>
      </c>
      <c r="AG11" s="101">
        <v>0</v>
      </c>
      <c r="AH11" s="101">
        <v>0</v>
      </c>
      <c r="AI11" s="158">
        <v>0</v>
      </c>
      <c r="AJ11" s="158">
        <v>0</v>
      </c>
      <c r="AK11" s="158">
        <v>0</v>
      </c>
      <c r="AL11" s="158">
        <v>0</v>
      </c>
      <c r="AM11" s="158">
        <v>0</v>
      </c>
      <c r="AN11" s="176">
        <v>0</v>
      </c>
      <c r="AO11" s="176">
        <v>0</v>
      </c>
      <c r="AP11" s="158">
        <v>0</v>
      </c>
      <c r="AQ11" s="158">
        <v>0</v>
      </c>
      <c r="AR11" s="158">
        <v>0</v>
      </c>
      <c r="AS11" s="158">
        <f t="shared" si="29"/>
        <v>0</v>
      </c>
      <c r="AT11" s="12"/>
      <c r="AU11" s="12"/>
      <c r="AV11" s="11"/>
      <c r="AW11" s="160" t="s">
        <v>194</v>
      </c>
      <c r="AX11" s="49">
        <v>0</v>
      </c>
      <c r="AY11" s="50">
        <f t="shared" si="6"/>
        <v>0</v>
      </c>
      <c r="AZ11" s="50">
        <f t="shared" si="6"/>
        <v>0</v>
      </c>
      <c r="BA11" s="50">
        <f t="shared" si="6"/>
        <v>0</v>
      </c>
      <c r="BB11" s="50">
        <f t="shared" si="6"/>
        <v>0</v>
      </c>
      <c r="BC11" s="49">
        <f t="shared" si="6"/>
        <v>0</v>
      </c>
      <c r="BD11" s="100">
        <f>+J11</f>
        <v>0</v>
      </c>
      <c r="BE11" s="100">
        <f>+AG11</f>
        <v>0</v>
      </c>
      <c r="BF11" s="102">
        <f>+K11</f>
        <v>0</v>
      </c>
      <c r="BG11" s="102">
        <f>+AH11</f>
        <v>0</v>
      </c>
      <c r="BH11" s="102">
        <f t="shared" si="7"/>
        <v>0</v>
      </c>
      <c r="BI11" s="102">
        <f t="shared" si="8"/>
        <v>0</v>
      </c>
      <c r="BJ11" s="102">
        <f t="shared" si="9"/>
        <v>0</v>
      </c>
      <c r="BK11" s="102">
        <f t="shared" si="10"/>
        <v>0</v>
      </c>
      <c r="BL11" s="102">
        <f t="shared" si="11"/>
        <v>0</v>
      </c>
      <c r="BM11" s="102">
        <f t="shared" si="12"/>
        <v>0</v>
      </c>
      <c r="BN11" s="102">
        <f t="shared" si="13"/>
        <v>0</v>
      </c>
      <c r="BO11" s="102">
        <f t="shared" si="14"/>
        <v>0</v>
      </c>
      <c r="BP11" s="102">
        <f t="shared" si="15"/>
        <v>0</v>
      </c>
      <c r="BQ11" s="102">
        <f t="shared" si="16"/>
        <v>0</v>
      </c>
      <c r="BR11" s="175">
        <f t="shared" si="17"/>
        <v>0</v>
      </c>
      <c r="BS11" s="102">
        <f t="shared" si="18"/>
        <v>0</v>
      </c>
      <c r="BT11" s="102">
        <f t="shared" si="19"/>
        <v>0</v>
      </c>
      <c r="BU11" s="204">
        <f t="shared" si="20"/>
        <v>0</v>
      </c>
      <c r="BV11" s="102">
        <f t="shared" si="21"/>
        <v>0</v>
      </c>
      <c r="BW11" s="102">
        <f t="shared" si="22"/>
        <v>0</v>
      </c>
      <c r="BX11" s="102">
        <f t="shared" si="23"/>
        <v>0</v>
      </c>
      <c r="BY11" s="102">
        <f t="shared" si="24"/>
        <v>0</v>
      </c>
      <c r="BZ11" s="102">
        <f t="shared" si="25"/>
        <v>0</v>
      </c>
      <c r="CA11" s="102">
        <f t="shared" si="26"/>
        <v>0</v>
      </c>
      <c r="CB11" s="102">
        <f t="shared" si="27"/>
        <v>0</v>
      </c>
      <c r="CC11" s="102">
        <f t="shared" si="28"/>
        <v>0</v>
      </c>
      <c r="CD11" s="108"/>
      <c r="CE11" s="94"/>
    </row>
    <row r="12" spans="1:83" s="15" customFormat="1" ht="26.25" x14ac:dyDescent="0.4">
      <c r="A12" s="10" t="s">
        <v>219</v>
      </c>
      <c r="B12" s="16">
        <v>2</v>
      </c>
      <c r="C12" s="53" t="s">
        <v>50</v>
      </c>
      <c r="D12" s="218">
        <f>+D13+D18+D24</f>
        <v>4904620563</v>
      </c>
      <c r="E12" s="50">
        <f>+E13+E18+E24</f>
        <v>1704785980</v>
      </c>
      <c r="F12" s="50">
        <f>+F13+F18+F24</f>
        <v>182907580</v>
      </c>
      <c r="G12" s="50"/>
      <c r="H12" s="50"/>
      <c r="I12" s="50">
        <f>+D12+E12-F12</f>
        <v>6426498963</v>
      </c>
      <c r="J12" s="50">
        <f t="shared" ref="J12:U12" si="30">+J13+J18+J24</f>
        <v>9426298.6300000008</v>
      </c>
      <c r="K12" s="50">
        <f t="shared" si="30"/>
        <v>240971871.13</v>
      </c>
      <c r="L12" s="50">
        <f t="shared" si="30"/>
        <v>356593626</v>
      </c>
      <c r="M12" s="50">
        <f t="shared" si="30"/>
        <v>283148017</v>
      </c>
      <c r="N12" s="50">
        <f t="shared" si="30"/>
        <v>222042047</v>
      </c>
      <c r="O12" s="228">
        <f t="shared" si="30"/>
        <v>323637071</v>
      </c>
      <c r="P12" s="50">
        <f t="shared" si="30"/>
        <v>459086797.66999996</v>
      </c>
      <c r="Q12" s="50">
        <f t="shared" si="30"/>
        <v>431416763.66999996</v>
      </c>
      <c r="R12" s="206">
        <f>+R13+R18+R24</f>
        <v>1071841727.38</v>
      </c>
      <c r="S12" s="50">
        <f>+S13+S18+S24</f>
        <v>713478504</v>
      </c>
      <c r="T12" s="50">
        <f>+T13+T18+T24</f>
        <v>1210856264</v>
      </c>
      <c r="U12" s="50">
        <f t="shared" si="30"/>
        <v>1103999976</v>
      </c>
      <c r="V12" s="50">
        <f t="shared" si="2"/>
        <v>6426498963.4799995</v>
      </c>
      <c r="W12" s="161">
        <f>+I12-V12</f>
        <v>-0.47999954223632813</v>
      </c>
      <c r="X12" s="17"/>
      <c r="Y12" s="16">
        <v>2</v>
      </c>
      <c r="Z12" s="53" t="s">
        <v>50</v>
      </c>
      <c r="AA12" s="50">
        <f>+AA13+AA18+AA24</f>
        <v>6426498963</v>
      </c>
      <c r="AB12" s="50">
        <f t="shared" si="3"/>
        <v>1704785980</v>
      </c>
      <c r="AC12" s="50">
        <f t="shared" si="3"/>
        <v>182907580</v>
      </c>
      <c r="AD12" s="50">
        <f t="shared" si="3"/>
        <v>0</v>
      </c>
      <c r="AE12" s="50">
        <f t="shared" si="3"/>
        <v>0</v>
      </c>
      <c r="AF12" s="99">
        <f t="shared" si="3"/>
        <v>6426498963</v>
      </c>
      <c r="AG12" s="99">
        <f>+AG13+AG18+AG24</f>
        <v>9426298.6300000008</v>
      </c>
      <c r="AH12" s="99">
        <f>+AH13+AH18+AH24</f>
        <v>240703747.93000001</v>
      </c>
      <c r="AI12" s="99">
        <f>+AI13+AI18+AI24</f>
        <v>269141338.15999997</v>
      </c>
      <c r="AJ12" s="99">
        <f>+AJ13+AJ18+AJ24</f>
        <v>284967156.15999997</v>
      </c>
      <c r="AK12" s="102">
        <f t="shared" ref="AK12:AR12" si="31">+AK13+AK18</f>
        <v>55058662</v>
      </c>
      <c r="AL12" s="102">
        <f t="shared" si="31"/>
        <v>282886377.08999997</v>
      </c>
      <c r="AM12" s="102">
        <f t="shared" si="31"/>
        <v>391061303.36000001</v>
      </c>
      <c r="AN12" s="175">
        <f t="shared" si="31"/>
        <v>15607471.73</v>
      </c>
      <c r="AO12" s="175">
        <f t="shared" si="31"/>
        <v>225934264.45999998</v>
      </c>
      <c r="AP12" s="102">
        <f t="shared" si="31"/>
        <v>0</v>
      </c>
      <c r="AQ12" s="102">
        <f t="shared" si="31"/>
        <v>0</v>
      </c>
      <c r="AR12" s="102">
        <f t="shared" si="31"/>
        <v>0</v>
      </c>
      <c r="AS12" s="158">
        <f t="shared" si="29"/>
        <v>1774786619.52</v>
      </c>
      <c r="AT12" s="17"/>
      <c r="AU12" s="17"/>
      <c r="AV12" s="16">
        <v>2</v>
      </c>
      <c r="AW12" s="53" t="s">
        <v>50</v>
      </c>
      <c r="AX12" s="50">
        <f>+AX13+AX18+AX24</f>
        <v>6426498963</v>
      </c>
      <c r="AY12" s="50">
        <f t="shared" si="6"/>
        <v>1704785980</v>
      </c>
      <c r="AZ12" s="50">
        <f t="shared" si="6"/>
        <v>182907580</v>
      </c>
      <c r="BA12" s="50">
        <f t="shared" si="6"/>
        <v>0</v>
      </c>
      <c r="BB12" s="50">
        <f t="shared" si="6"/>
        <v>0</v>
      </c>
      <c r="BC12" s="49">
        <f t="shared" si="6"/>
        <v>6426498963</v>
      </c>
      <c r="BD12" s="102">
        <f>+BD13+BD18</f>
        <v>9426298.6300000008</v>
      </c>
      <c r="BE12" s="102">
        <f>+BE13+BE18</f>
        <v>9426298.6300000008</v>
      </c>
      <c r="BF12" s="102">
        <f t="shared" ref="BF12:BF27" si="32">+K12</f>
        <v>240971871.13</v>
      </c>
      <c r="BG12" s="102">
        <f t="shared" ref="BG12:BG27" si="33">+AH12</f>
        <v>240703747.93000001</v>
      </c>
      <c r="BH12" s="102">
        <f t="shared" si="7"/>
        <v>356593626</v>
      </c>
      <c r="BI12" s="102">
        <f t="shared" si="8"/>
        <v>269141338.15999997</v>
      </c>
      <c r="BJ12" s="102">
        <f t="shared" si="9"/>
        <v>283148017</v>
      </c>
      <c r="BK12" s="102">
        <f t="shared" si="10"/>
        <v>284967156.15999997</v>
      </c>
      <c r="BL12" s="102">
        <f t="shared" si="11"/>
        <v>222042047</v>
      </c>
      <c r="BM12" s="102">
        <f t="shared" si="12"/>
        <v>55058662</v>
      </c>
      <c r="BN12" s="102">
        <f t="shared" si="13"/>
        <v>323637071</v>
      </c>
      <c r="BO12" s="102">
        <f t="shared" si="14"/>
        <v>282886377.08999997</v>
      </c>
      <c r="BP12" s="102">
        <f t="shared" si="15"/>
        <v>459086797.66999996</v>
      </c>
      <c r="BQ12" s="102">
        <f t="shared" si="16"/>
        <v>391061303.36000001</v>
      </c>
      <c r="BR12" s="175">
        <f t="shared" si="17"/>
        <v>431416763.66999996</v>
      </c>
      <c r="BS12" s="102">
        <f t="shared" si="18"/>
        <v>15607471.73</v>
      </c>
      <c r="BT12" s="102">
        <f t="shared" si="19"/>
        <v>1071841727.38</v>
      </c>
      <c r="BU12" s="204">
        <f t="shared" si="20"/>
        <v>225934264.45999998</v>
      </c>
      <c r="BV12" s="102">
        <f t="shared" si="21"/>
        <v>713478504</v>
      </c>
      <c r="BW12" s="102">
        <f t="shared" si="22"/>
        <v>0</v>
      </c>
      <c r="BX12" s="102">
        <f t="shared" si="23"/>
        <v>1210856264</v>
      </c>
      <c r="BY12" s="102">
        <f t="shared" si="24"/>
        <v>0</v>
      </c>
      <c r="BZ12" s="102">
        <f t="shared" si="25"/>
        <v>1103999976</v>
      </c>
      <c r="CA12" s="102">
        <f t="shared" si="26"/>
        <v>0</v>
      </c>
      <c r="CB12" s="102">
        <f t="shared" si="27"/>
        <v>6426498963.4799995</v>
      </c>
      <c r="CC12" s="102">
        <f t="shared" si="28"/>
        <v>1774786619.52</v>
      </c>
      <c r="CD12" s="111"/>
      <c r="CE12" s="97"/>
    </row>
    <row r="13" spans="1:83" ht="26.25" x14ac:dyDescent="0.4">
      <c r="B13" s="11"/>
      <c r="C13" s="51" t="s">
        <v>51</v>
      </c>
      <c r="D13" s="218">
        <f>+D14+D15+D16+D17</f>
        <v>2558620563</v>
      </c>
      <c r="E13" s="50">
        <f>+E14+E15+E16+E17</f>
        <v>0</v>
      </c>
      <c r="F13" s="50">
        <f>+F14+F15+F16+F17</f>
        <v>0</v>
      </c>
      <c r="G13" s="50"/>
      <c r="H13" s="50"/>
      <c r="I13" s="218">
        <f>+I14+I15+I16+I17</f>
        <v>2558620563</v>
      </c>
      <c r="J13" s="218">
        <f t="shared" ref="J13:U13" si="34">+J14+J15+J16+J17</f>
        <v>0</v>
      </c>
      <c r="K13" s="218">
        <f t="shared" si="34"/>
        <v>231545572.5</v>
      </c>
      <c r="L13" s="218">
        <f t="shared" si="34"/>
        <v>198893626</v>
      </c>
      <c r="M13" s="218">
        <f t="shared" si="34"/>
        <v>201048017</v>
      </c>
      <c r="N13" s="218">
        <f t="shared" si="34"/>
        <v>214042047</v>
      </c>
      <c r="O13" s="218">
        <f t="shared" si="34"/>
        <v>193670405</v>
      </c>
      <c r="P13" s="218">
        <f t="shared" si="34"/>
        <v>329120131.66999996</v>
      </c>
      <c r="Q13" s="218">
        <f t="shared" si="34"/>
        <v>213200097.66999999</v>
      </c>
      <c r="R13" s="218">
        <f t="shared" si="34"/>
        <v>433036326.38</v>
      </c>
      <c r="S13" s="218">
        <f t="shared" si="34"/>
        <v>60000000</v>
      </c>
      <c r="T13" s="218">
        <f t="shared" si="34"/>
        <v>194670132</v>
      </c>
      <c r="U13" s="218">
        <f t="shared" si="34"/>
        <v>289394208</v>
      </c>
      <c r="V13" s="50">
        <f t="shared" si="2"/>
        <v>2558620563.2200003</v>
      </c>
      <c r="W13" s="161">
        <f t="shared" ref="W13:W27" si="35">+I13-V13</f>
        <v>-0.22000026702880859</v>
      </c>
      <c r="X13" s="12"/>
      <c r="Y13" s="11"/>
      <c r="Z13" s="51" t="s">
        <v>51</v>
      </c>
      <c r="AA13" s="50">
        <f>+AA14+AA15+AA16+AA17</f>
        <v>2558620563</v>
      </c>
      <c r="AB13" s="50">
        <f t="shared" si="3"/>
        <v>0</v>
      </c>
      <c r="AC13" s="50">
        <f t="shared" si="3"/>
        <v>0</v>
      </c>
      <c r="AD13" s="50">
        <f t="shared" si="3"/>
        <v>0</v>
      </c>
      <c r="AE13" s="50">
        <f t="shared" si="3"/>
        <v>0</v>
      </c>
      <c r="AF13" s="99">
        <f t="shared" si="3"/>
        <v>2558620563</v>
      </c>
      <c r="AG13" s="99">
        <f t="shared" ref="AG13:AO13" si="36">+AG14+AG15+AG16+AG17</f>
        <v>0</v>
      </c>
      <c r="AH13" s="99">
        <f t="shared" si="36"/>
        <v>231545572.93000001</v>
      </c>
      <c r="AI13" s="99">
        <f t="shared" si="36"/>
        <v>111779826.16</v>
      </c>
      <c r="AJ13" s="99">
        <f t="shared" si="36"/>
        <v>191917288.16</v>
      </c>
      <c r="AK13" s="99">
        <f t="shared" si="36"/>
        <v>35035240</v>
      </c>
      <c r="AL13" s="99">
        <f t="shared" si="36"/>
        <v>269824132.83999997</v>
      </c>
      <c r="AM13" s="99">
        <f t="shared" si="36"/>
        <v>390191429.36000001</v>
      </c>
      <c r="AN13" s="220">
        <f t="shared" si="36"/>
        <v>11358060</v>
      </c>
      <c r="AO13" s="220">
        <f t="shared" si="36"/>
        <v>211401932.72999999</v>
      </c>
      <c r="AP13" s="100">
        <v>0</v>
      </c>
      <c r="AQ13" s="100">
        <v>0</v>
      </c>
      <c r="AR13" s="100">
        <v>0</v>
      </c>
      <c r="AS13" s="158">
        <f t="shared" si="29"/>
        <v>1453053482.1799998</v>
      </c>
      <c r="AT13" s="12"/>
      <c r="AU13" s="12"/>
      <c r="AV13" s="11"/>
      <c r="AW13" s="51" t="s">
        <v>51</v>
      </c>
      <c r="AX13" s="50">
        <f>+AX14+AX15+AX16+AX17</f>
        <v>2558620563</v>
      </c>
      <c r="AY13" s="50">
        <f t="shared" si="6"/>
        <v>0</v>
      </c>
      <c r="AZ13" s="50">
        <f t="shared" si="6"/>
        <v>0</v>
      </c>
      <c r="BA13" s="50">
        <f t="shared" si="6"/>
        <v>0</v>
      </c>
      <c r="BB13" s="50">
        <f t="shared" si="6"/>
        <v>0</v>
      </c>
      <c r="BC13" s="49">
        <f t="shared" si="6"/>
        <v>2558620563</v>
      </c>
      <c r="BD13" s="100">
        <f>+J13</f>
        <v>0</v>
      </c>
      <c r="BE13" s="100">
        <f>AG13</f>
        <v>0</v>
      </c>
      <c r="BF13" s="102">
        <f t="shared" si="32"/>
        <v>231545572.5</v>
      </c>
      <c r="BG13" s="102">
        <f t="shared" si="33"/>
        <v>231545572.93000001</v>
      </c>
      <c r="BH13" s="102">
        <f t="shared" si="7"/>
        <v>198893626</v>
      </c>
      <c r="BI13" s="102">
        <f t="shared" si="8"/>
        <v>111779826.16</v>
      </c>
      <c r="BJ13" s="102">
        <f t="shared" si="9"/>
        <v>201048017</v>
      </c>
      <c r="BK13" s="102">
        <f t="shared" si="10"/>
        <v>191917288.16</v>
      </c>
      <c r="BL13" s="102">
        <f t="shared" si="11"/>
        <v>214042047</v>
      </c>
      <c r="BM13" s="102">
        <f t="shared" si="12"/>
        <v>35035240</v>
      </c>
      <c r="BN13" s="102">
        <f t="shared" si="13"/>
        <v>193670405</v>
      </c>
      <c r="BO13" s="102">
        <f t="shared" si="14"/>
        <v>269824132.83999997</v>
      </c>
      <c r="BP13" s="102">
        <f t="shared" si="15"/>
        <v>329120131.66999996</v>
      </c>
      <c r="BQ13" s="102">
        <f t="shared" si="16"/>
        <v>390191429.36000001</v>
      </c>
      <c r="BR13" s="175">
        <f t="shared" si="17"/>
        <v>213200097.66999999</v>
      </c>
      <c r="BS13" s="102">
        <f t="shared" si="18"/>
        <v>11358060</v>
      </c>
      <c r="BT13" s="102">
        <f t="shared" si="19"/>
        <v>433036326.38</v>
      </c>
      <c r="BU13" s="204">
        <f t="shared" si="20"/>
        <v>211401932.72999999</v>
      </c>
      <c r="BV13" s="102">
        <f t="shared" si="21"/>
        <v>60000000</v>
      </c>
      <c r="BW13" s="102">
        <f t="shared" si="22"/>
        <v>0</v>
      </c>
      <c r="BX13" s="102">
        <f t="shared" si="23"/>
        <v>194670132</v>
      </c>
      <c r="BY13" s="102">
        <f t="shared" si="24"/>
        <v>0</v>
      </c>
      <c r="BZ13" s="102">
        <f t="shared" si="25"/>
        <v>289394208</v>
      </c>
      <c r="CA13" s="102">
        <f t="shared" si="26"/>
        <v>0</v>
      </c>
      <c r="CB13" s="102">
        <f t="shared" si="27"/>
        <v>2558620563.2200003</v>
      </c>
      <c r="CC13" s="102">
        <f t="shared" si="28"/>
        <v>1453053482.1799998</v>
      </c>
      <c r="CD13" s="108"/>
      <c r="CE13" s="94"/>
    </row>
    <row r="14" spans="1:83" ht="51" x14ac:dyDescent="0.4">
      <c r="B14" s="11"/>
      <c r="C14" s="52" t="s">
        <v>52</v>
      </c>
      <c r="D14" s="49">
        <v>0</v>
      </c>
      <c r="E14" s="49">
        <v>0</v>
      </c>
      <c r="F14" s="49">
        <v>0</v>
      </c>
      <c r="G14" s="49"/>
      <c r="H14" s="49"/>
      <c r="I14" s="49">
        <f t="shared" si="0"/>
        <v>0</v>
      </c>
      <c r="J14" s="72">
        <f>ROUND(I14/12,0)</f>
        <v>0</v>
      </c>
      <c r="K14" s="72">
        <f>ROUND(I14/12,0)</f>
        <v>0</v>
      </c>
      <c r="L14" s="72">
        <f>K14</f>
        <v>0</v>
      </c>
      <c r="M14" s="72">
        <f t="shared" ref="M14:T14" si="37">L14</f>
        <v>0</v>
      </c>
      <c r="N14" s="72">
        <f t="shared" si="37"/>
        <v>0</v>
      </c>
      <c r="O14" s="230">
        <f t="shared" si="37"/>
        <v>0</v>
      </c>
      <c r="P14" s="72">
        <f t="shared" si="37"/>
        <v>0</v>
      </c>
      <c r="Q14" s="72">
        <f t="shared" si="37"/>
        <v>0</v>
      </c>
      <c r="R14" s="207">
        <f t="shared" si="37"/>
        <v>0</v>
      </c>
      <c r="S14" s="72">
        <f t="shared" si="37"/>
        <v>0</v>
      </c>
      <c r="T14" s="72">
        <f t="shared" si="37"/>
        <v>0</v>
      </c>
      <c r="U14" s="72">
        <v>0</v>
      </c>
      <c r="V14" s="49">
        <f t="shared" si="2"/>
        <v>0</v>
      </c>
      <c r="W14" s="161">
        <f t="shared" si="35"/>
        <v>0</v>
      </c>
      <c r="X14" s="12"/>
      <c r="Y14" s="11"/>
      <c r="Z14" s="52" t="s">
        <v>52</v>
      </c>
      <c r="AA14" s="49">
        <f>D14</f>
        <v>0</v>
      </c>
      <c r="AB14" s="50">
        <f t="shared" si="3"/>
        <v>0</v>
      </c>
      <c r="AC14" s="50">
        <f t="shared" si="3"/>
        <v>0</v>
      </c>
      <c r="AD14" s="50">
        <f t="shared" si="3"/>
        <v>0</v>
      </c>
      <c r="AE14" s="50">
        <f t="shared" si="3"/>
        <v>0</v>
      </c>
      <c r="AF14" s="101">
        <f t="shared" si="3"/>
        <v>0</v>
      </c>
      <c r="AG14" s="101">
        <v>0</v>
      </c>
      <c r="AH14" s="101">
        <v>0</v>
      </c>
      <c r="AI14" s="100">
        <v>0</v>
      </c>
      <c r="AJ14" s="100">
        <v>0</v>
      </c>
      <c r="AK14" s="100">
        <v>0</v>
      </c>
      <c r="AL14" s="100">
        <v>0</v>
      </c>
      <c r="AM14" s="100">
        <v>0</v>
      </c>
      <c r="AN14" s="172">
        <v>0</v>
      </c>
      <c r="AO14" s="172">
        <v>0</v>
      </c>
      <c r="AP14" s="100">
        <v>0</v>
      </c>
      <c r="AQ14" s="100">
        <v>0</v>
      </c>
      <c r="AR14" s="100">
        <v>0</v>
      </c>
      <c r="AS14" s="158">
        <f t="shared" si="29"/>
        <v>0</v>
      </c>
      <c r="AT14" s="12"/>
      <c r="AU14" s="12"/>
      <c r="AV14" s="11"/>
      <c r="AW14" s="52" t="s">
        <v>52</v>
      </c>
      <c r="AX14" s="49">
        <f>AF14</f>
        <v>0</v>
      </c>
      <c r="AY14" s="50">
        <f t="shared" si="6"/>
        <v>0</v>
      </c>
      <c r="AZ14" s="50">
        <f t="shared" si="6"/>
        <v>0</v>
      </c>
      <c r="BA14" s="50">
        <f t="shared" si="6"/>
        <v>0</v>
      </c>
      <c r="BB14" s="50">
        <f t="shared" si="6"/>
        <v>0</v>
      </c>
      <c r="BC14" s="49">
        <f t="shared" si="6"/>
        <v>0</v>
      </c>
      <c r="BD14" s="100">
        <f t="shared" ref="BD14:BD17" si="38">+J14</f>
        <v>0</v>
      </c>
      <c r="BE14" s="100">
        <f>AG14</f>
        <v>0</v>
      </c>
      <c r="BF14" s="102">
        <f t="shared" si="32"/>
        <v>0</v>
      </c>
      <c r="BG14" s="102">
        <f t="shared" si="33"/>
        <v>0</v>
      </c>
      <c r="BH14" s="102">
        <f t="shared" si="7"/>
        <v>0</v>
      </c>
      <c r="BI14" s="102">
        <f t="shared" si="8"/>
        <v>0</v>
      </c>
      <c r="BJ14" s="102">
        <f t="shared" si="9"/>
        <v>0</v>
      </c>
      <c r="BK14" s="102">
        <f t="shared" si="10"/>
        <v>0</v>
      </c>
      <c r="BL14" s="102">
        <f t="shared" si="11"/>
        <v>0</v>
      </c>
      <c r="BM14" s="102">
        <f t="shared" si="12"/>
        <v>0</v>
      </c>
      <c r="BN14" s="102">
        <f t="shared" si="13"/>
        <v>0</v>
      </c>
      <c r="BO14" s="102">
        <f t="shared" si="14"/>
        <v>0</v>
      </c>
      <c r="BP14" s="102">
        <f t="shared" si="15"/>
        <v>0</v>
      </c>
      <c r="BQ14" s="102">
        <f t="shared" si="16"/>
        <v>0</v>
      </c>
      <c r="BR14" s="175">
        <f t="shared" si="17"/>
        <v>0</v>
      </c>
      <c r="BS14" s="102">
        <f t="shared" si="18"/>
        <v>0</v>
      </c>
      <c r="BT14" s="102">
        <f t="shared" si="19"/>
        <v>0</v>
      </c>
      <c r="BU14" s="204">
        <f t="shared" si="20"/>
        <v>0</v>
      </c>
      <c r="BV14" s="102">
        <f t="shared" si="21"/>
        <v>0</v>
      </c>
      <c r="BW14" s="102">
        <f t="shared" si="22"/>
        <v>0</v>
      </c>
      <c r="BX14" s="102">
        <f t="shared" si="23"/>
        <v>0</v>
      </c>
      <c r="BY14" s="102">
        <f t="shared" si="24"/>
        <v>0</v>
      </c>
      <c r="BZ14" s="102">
        <f t="shared" si="25"/>
        <v>0</v>
      </c>
      <c r="CA14" s="102">
        <f t="shared" si="26"/>
        <v>0</v>
      </c>
      <c r="CB14" s="102">
        <f t="shared" si="27"/>
        <v>0</v>
      </c>
      <c r="CC14" s="102">
        <f t="shared" si="28"/>
        <v>0</v>
      </c>
      <c r="CD14" s="108"/>
      <c r="CE14" s="94"/>
    </row>
    <row r="15" spans="1:83" ht="76.5" x14ac:dyDescent="0.4">
      <c r="B15" s="11"/>
      <c r="C15" s="52" t="s">
        <v>53</v>
      </c>
      <c r="D15" s="49">
        <v>1878133989</v>
      </c>
      <c r="E15" s="49">
        <v>0</v>
      </c>
      <c r="F15" s="49">
        <v>0</v>
      </c>
      <c r="G15" s="49"/>
      <c r="H15" s="49"/>
      <c r="I15" s="49">
        <f t="shared" si="0"/>
        <v>1878133989</v>
      </c>
      <c r="J15" s="72">
        <v>0</v>
      </c>
      <c r="K15" s="72">
        <v>231545572.5</v>
      </c>
      <c r="L15" s="72">
        <v>106393626</v>
      </c>
      <c r="M15" s="72">
        <v>163548017</v>
      </c>
      <c r="N15" s="72">
        <v>172042047</v>
      </c>
      <c r="O15" s="230">
        <v>134670405</v>
      </c>
      <c r="P15" s="72">
        <v>259120131.66999999</v>
      </c>
      <c r="Q15" s="72">
        <v>158200097.66999999</v>
      </c>
      <c r="R15" s="207">
        <v>378036326.38</v>
      </c>
      <c r="S15" s="72">
        <v>0</v>
      </c>
      <c r="T15" s="72">
        <v>134670132</v>
      </c>
      <c r="U15" s="72">
        <v>139907634</v>
      </c>
      <c r="V15" s="49">
        <f>SUM(J15:U15)</f>
        <v>1878133989.2199998</v>
      </c>
      <c r="W15" s="161">
        <f>+I15-V15</f>
        <v>-0.21999979019165039</v>
      </c>
      <c r="X15" s="12"/>
      <c r="Y15" s="11"/>
      <c r="Z15" s="52" t="s">
        <v>53</v>
      </c>
      <c r="AA15" s="49">
        <f>I15</f>
        <v>1878133989</v>
      </c>
      <c r="AB15" s="50">
        <f t="shared" si="3"/>
        <v>0</v>
      </c>
      <c r="AC15" s="50">
        <f t="shared" si="3"/>
        <v>0</v>
      </c>
      <c r="AD15" s="50">
        <f t="shared" si="3"/>
        <v>0</v>
      </c>
      <c r="AE15" s="50">
        <f t="shared" si="3"/>
        <v>0</v>
      </c>
      <c r="AF15" s="101">
        <f t="shared" si="3"/>
        <v>1878133989</v>
      </c>
      <c r="AG15" s="101">
        <v>0</v>
      </c>
      <c r="AH15" s="101">
        <v>231545572.93000001</v>
      </c>
      <c r="AI15" s="100">
        <v>44676096.159999996</v>
      </c>
      <c r="AJ15" s="100">
        <v>115419155.16</v>
      </c>
      <c r="AK15" s="100">
        <v>0</v>
      </c>
      <c r="AL15" s="100">
        <v>269824132.83999997</v>
      </c>
      <c r="AM15" s="100">
        <v>213117349.36000001</v>
      </c>
      <c r="AN15" s="100">
        <v>0</v>
      </c>
      <c r="AO15" s="172">
        <v>168184112.72999999</v>
      </c>
      <c r="AP15" s="100">
        <v>0</v>
      </c>
      <c r="AQ15" s="100">
        <v>0</v>
      </c>
      <c r="AR15" s="100">
        <v>0</v>
      </c>
      <c r="AS15" s="158">
        <f t="shared" si="29"/>
        <v>1042766419.1799999</v>
      </c>
      <c r="AT15" s="12"/>
      <c r="AU15" s="12"/>
      <c r="AV15" s="11"/>
      <c r="AW15" s="52" t="s">
        <v>53</v>
      </c>
      <c r="AX15" s="49">
        <f>AF15</f>
        <v>1878133989</v>
      </c>
      <c r="AY15" s="50">
        <f t="shared" si="6"/>
        <v>0</v>
      </c>
      <c r="AZ15" s="50">
        <f t="shared" si="6"/>
        <v>0</v>
      </c>
      <c r="BA15" s="50">
        <f t="shared" si="6"/>
        <v>0</v>
      </c>
      <c r="BB15" s="50">
        <f t="shared" si="6"/>
        <v>0</v>
      </c>
      <c r="BC15" s="49">
        <f t="shared" si="6"/>
        <v>1878133989</v>
      </c>
      <c r="BD15" s="100">
        <f t="shared" si="38"/>
        <v>0</v>
      </c>
      <c r="BE15" s="100">
        <f>AG15</f>
        <v>0</v>
      </c>
      <c r="BF15" s="102">
        <f t="shared" si="32"/>
        <v>231545572.5</v>
      </c>
      <c r="BG15" s="102">
        <f t="shared" si="33"/>
        <v>231545572.93000001</v>
      </c>
      <c r="BH15" s="102">
        <f t="shared" si="7"/>
        <v>106393626</v>
      </c>
      <c r="BI15" s="102">
        <f t="shared" si="8"/>
        <v>44676096.159999996</v>
      </c>
      <c r="BJ15" s="102">
        <f t="shared" si="9"/>
        <v>163548017</v>
      </c>
      <c r="BK15" s="102">
        <f t="shared" si="10"/>
        <v>115419155.16</v>
      </c>
      <c r="BL15" s="102">
        <f t="shared" si="11"/>
        <v>172042047</v>
      </c>
      <c r="BM15" s="102">
        <f t="shared" si="12"/>
        <v>0</v>
      </c>
      <c r="BN15" s="102">
        <f t="shared" si="13"/>
        <v>134670405</v>
      </c>
      <c r="BO15" s="102">
        <f t="shared" si="14"/>
        <v>269824132.83999997</v>
      </c>
      <c r="BP15" s="102">
        <f t="shared" si="15"/>
        <v>259120131.66999999</v>
      </c>
      <c r="BQ15" s="102">
        <f t="shared" si="16"/>
        <v>213117349.36000001</v>
      </c>
      <c r="BR15" s="175">
        <f t="shared" si="17"/>
        <v>158200097.66999999</v>
      </c>
      <c r="BS15" s="102">
        <f t="shared" si="18"/>
        <v>0</v>
      </c>
      <c r="BT15" s="102">
        <f t="shared" si="19"/>
        <v>378036326.38</v>
      </c>
      <c r="BU15" s="204">
        <f t="shared" si="20"/>
        <v>168184112.72999999</v>
      </c>
      <c r="BV15" s="102">
        <f t="shared" si="21"/>
        <v>0</v>
      </c>
      <c r="BW15" s="102">
        <f t="shared" si="22"/>
        <v>0</v>
      </c>
      <c r="BX15" s="102">
        <f t="shared" si="23"/>
        <v>134670132</v>
      </c>
      <c r="BY15" s="102">
        <f t="shared" si="24"/>
        <v>0</v>
      </c>
      <c r="BZ15" s="102">
        <f t="shared" si="25"/>
        <v>139907634</v>
      </c>
      <c r="CA15" s="102">
        <f t="shared" si="26"/>
        <v>0</v>
      </c>
      <c r="CB15" s="102">
        <f t="shared" si="27"/>
        <v>1878133989.2199998</v>
      </c>
      <c r="CC15" s="102">
        <f t="shared" si="28"/>
        <v>1042766419.1799999</v>
      </c>
      <c r="CD15" s="108"/>
      <c r="CE15" s="94"/>
    </row>
    <row r="16" spans="1:83" ht="51" x14ac:dyDescent="0.4">
      <c r="B16" s="11"/>
      <c r="C16" s="52" t="s">
        <v>54</v>
      </c>
      <c r="D16" s="49">
        <v>0</v>
      </c>
      <c r="E16" s="49">
        <v>0</v>
      </c>
      <c r="F16" s="49">
        <v>0</v>
      </c>
      <c r="G16" s="49"/>
      <c r="H16" s="49"/>
      <c r="I16" s="49">
        <f t="shared" si="0"/>
        <v>0</v>
      </c>
      <c r="J16" s="72">
        <f t="shared" ref="J16" si="39">ROUND(I16/12,0)</f>
        <v>0</v>
      </c>
      <c r="K16" s="72">
        <f t="shared" ref="K16" si="40">ROUND(I16/12,0)</f>
        <v>0</v>
      </c>
      <c r="L16" s="72">
        <f t="shared" ref="L16:T16" si="41">+K16</f>
        <v>0</v>
      </c>
      <c r="M16" s="72">
        <f t="shared" si="41"/>
        <v>0</v>
      </c>
      <c r="N16" s="72">
        <f t="shared" si="41"/>
        <v>0</v>
      </c>
      <c r="O16" s="230">
        <f t="shared" si="41"/>
        <v>0</v>
      </c>
      <c r="P16" s="72">
        <f t="shared" si="41"/>
        <v>0</v>
      </c>
      <c r="Q16" s="72">
        <f t="shared" si="41"/>
        <v>0</v>
      </c>
      <c r="R16" s="207">
        <f t="shared" si="41"/>
        <v>0</v>
      </c>
      <c r="S16" s="72">
        <f t="shared" si="41"/>
        <v>0</v>
      </c>
      <c r="T16" s="72">
        <f t="shared" si="41"/>
        <v>0</v>
      </c>
      <c r="U16" s="72">
        <v>0</v>
      </c>
      <c r="V16" s="49">
        <f t="shared" si="2"/>
        <v>0</v>
      </c>
      <c r="W16" s="161">
        <f t="shared" si="35"/>
        <v>0</v>
      </c>
      <c r="X16" s="12"/>
      <c r="Y16" s="11"/>
      <c r="Z16" s="52" t="s">
        <v>54</v>
      </c>
      <c r="AA16" s="49">
        <f>I16</f>
        <v>0</v>
      </c>
      <c r="AB16" s="50">
        <f t="shared" si="3"/>
        <v>0</v>
      </c>
      <c r="AC16" s="50">
        <f t="shared" si="3"/>
        <v>0</v>
      </c>
      <c r="AD16" s="50">
        <f t="shared" si="3"/>
        <v>0</v>
      </c>
      <c r="AE16" s="50">
        <f t="shared" si="3"/>
        <v>0</v>
      </c>
      <c r="AF16" s="101">
        <f t="shared" si="3"/>
        <v>0</v>
      </c>
      <c r="AG16" s="101">
        <v>0</v>
      </c>
      <c r="AH16" s="101">
        <v>0</v>
      </c>
      <c r="AI16" s="100">
        <v>0</v>
      </c>
      <c r="AJ16" s="100">
        <v>0</v>
      </c>
      <c r="AK16" s="100">
        <v>0</v>
      </c>
      <c r="AL16" s="100">
        <v>0</v>
      </c>
      <c r="AM16" s="100">
        <v>0</v>
      </c>
      <c r="AN16" s="172">
        <v>0</v>
      </c>
      <c r="AO16" s="172">
        <v>0</v>
      </c>
      <c r="AP16" s="100">
        <v>0</v>
      </c>
      <c r="AQ16" s="100">
        <v>0</v>
      </c>
      <c r="AR16" s="100">
        <v>0</v>
      </c>
      <c r="AS16" s="158">
        <f t="shared" si="29"/>
        <v>0</v>
      </c>
      <c r="AT16" s="12"/>
      <c r="AU16" s="12"/>
      <c r="AV16" s="11"/>
      <c r="AW16" s="52" t="s">
        <v>54</v>
      </c>
      <c r="AX16" s="49">
        <f>AF16</f>
        <v>0</v>
      </c>
      <c r="AY16" s="50">
        <f t="shared" si="6"/>
        <v>0</v>
      </c>
      <c r="AZ16" s="50">
        <f t="shared" si="6"/>
        <v>0</v>
      </c>
      <c r="BA16" s="50">
        <f t="shared" si="6"/>
        <v>0</v>
      </c>
      <c r="BB16" s="50">
        <f t="shared" si="6"/>
        <v>0</v>
      </c>
      <c r="BC16" s="49">
        <f t="shared" si="6"/>
        <v>0</v>
      </c>
      <c r="BD16" s="100">
        <f t="shared" si="38"/>
        <v>0</v>
      </c>
      <c r="BE16" s="100">
        <f>AG16</f>
        <v>0</v>
      </c>
      <c r="BF16" s="102">
        <f t="shared" si="32"/>
        <v>0</v>
      </c>
      <c r="BG16" s="102">
        <f t="shared" si="33"/>
        <v>0</v>
      </c>
      <c r="BH16" s="102">
        <f t="shared" si="7"/>
        <v>0</v>
      </c>
      <c r="BI16" s="102">
        <f t="shared" si="8"/>
        <v>0</v>
      </c>
      <c r="BJ16" s="102">
        <f t="shared" si="9"/>
        <v>0</v>
      </c>
      <c r="BK16" s="102">
        <f t="shared" si="10"/>
        <v>0</v>
      </c>
      <c r="BL16" s="102">
        <f t="shared" si="11"/>
        <v>0</v>
      </c>
      <c r="BM16" s="102">
        <f t="shared" si="12"/>
        <v>0</v>
      </c>
      <c r="BN16" s="102">
        <f t="shared" si="13"/>
        <v>0</v>
      </c>
      <c r="BO16" s="102">
        <f t="shared" si="14"/>
        <v>0</v>
      </c>
      <c r="BP16" s="102">
        <f t="shared" si="15"/>
        <v>0</v>
      </c>
      <c r="BQ16" s="102">
        <f t="shared" si="16"/>
        <v>0</v>
      </c>
      <c r="BR16" s="175">
        <f t="shared" si="17"/>
        <v>0</v>
      </c>
      <c r="BS16" s="102">
        <f t="shared" si="18"/>
        <v>0</v>
      </c>
      <c r="BT16" s="102">
        <f t="shared" si="19"/>
        <v>0</v>
      </c>
      <c r="BU16" s="204">
        <f t="shared" si="20"/>
        <v>0</v>
      </c>
      <c r="BV16" s="102">
        <f t="shared" si="21"/>
        <v>0</v>
      </c>
      <c r="BW16" s="102">
        <f t="shared" si="22"/>
        <v>0</v>
      </c>
      <c r="BX16" s="102">
        <f t="shared" si="23"/>
        <v>0</v>
      </c>
      <c r="BY16" s="102">
        <f t="shared" si="24"/>
        <v>0</v>
      </c>
      <c r="BZ16" s="102">
        <f t="shared" si="25"/>
        <v>0</v>
      </c>
      <c r="CA16" s="102">
        <f t="shared" si="26"/>
        <v>0</v>
      </c>
      <c r="CB16" s="102">
        <f t="shared" si="27"/>
        <v>0</v>
      </c>
      <c r="CC16" s="102">
        <f t="shared" si="28"/>
        <v>0</v>
      </c>
      <c r="CD16" s="108"/>
      <c r="CE16" s="94"/>
    </row>
    <row r="17" spans="1:188" ht="26.25" x14ac:dyDescent="0.4">
      <c r="B17" s="11"/>
      <c r="C17" s="52" t="s">
        <v>55</v>
      </c>
      <c r="D17" s="49">
        <v>680486574</v>
      </c>
      <c r="E17" s="49">
        <v>0</v>
      </c>
      <c r="F17" s="49">
        <v>0</v>
      </c>
      <c r="G17" s="49"/>
      <c r="H17" s="49"/>
      <c r="I17" s="49">
        <f t="shared" si="0"/>
        <v>680486574</v>
      </c>
      <c r="J17" s="72">
        <v>0</v>
      </c>
      <c r="K17" s="72">
        <v>0</v>
      </c>
      <c r="L17" s="72">
        <v>92500000</v>
      </c>
      <c r="M17" s="72">
        <v>37500000</v>
      </c>
      <c r="N17" s="72">
        <v>42000000</v>
      </c>
      <c r="O17" s="230">
        <v>59000000</v>
      </c>
      <c r="P17" s="72">
        <v>70000000</v>
      </c>
      <c r="Q17" s="72">
        <v>55000000</v>
      </c>
      <c r="R17" s="207">
        <f t="shared" ref="R17:T17" si="42">+Q17</f>
        <v>55000000</v>
      </c>
      <c r="S17" s="72">
        <v>60000000</v>
      </c>
      <c r="T17" s="72">
        <f t="shared" si="42"/>
        <v>60000000</v>
      </c>
      <c r="U17" s="72">
        <v>149486574</v>
      </c>
      <c r="V17" s="49">
        <f t="shared" si="2"/>
        <v>680486574</v>
      </c>
      <c r="W17" s="161">
        <f t="shared" si="35"/>
        <v>0</v>
      </c>
      <c r="X17" s="12"/>
      <c r="Y17" s="11"/>
      <c r="Z17" s="52" t="s">
        <v>55</v>
      </c>
      <c r="AA17" s="49">
        <f>I17</f>
        <v>680486574</v>
      </c>
      <c r="AB17" s="50">
        <f t="shared" si="3"/>
        <v>0</v>
      </c>
      <c r="AC17" s="50">
        <f t="shared" si="3"/>
        <v>0</v>
      </c>
      <c r="AD17" s="50">
        <f t="shared" si="3"/>
        <v>0</v>
      </c>
      <c r="AE17" s="50">
        <f t="shared" si="3"/>
        <v>0</v>
      </c>
      <c r="AF17" s="101">
        <f t="shared" si="3"/>
        <v>680486574</v>
      </c>
      <c r="AG17" s="101">
        <v>0</v>
      </c>
      <c r="AH17" s="101">
        <v>0</v>
      </c>
      <c r="AI17" s="100">
        <v>67103730</v>
      </c>
      <c r="AJ17" s="100">
        <v>76498133</v>
      </c>
      <c r="AK17" s="100">
        <v>35035240</v>
      </c>
      <c r="AL17" s="100">
        <v>0</v>
      </c>
      <c r="AM17" s="100">
        <v>177074080</v>
      </c>
      <c r="AN17" s="172">
        <v>11358060</v>
      </c>
      <c r="AO17" s="172">
        <v>43217820</v>
      </c>
      <c r="AP17" s="100">
        <v>0</v>
      </c>
      <c r="AQ17" s="100">
        <v>0</v>
      </c>
      <c r="AR17" s="100">
        <v>0</v>
      </c>
      <c r="AS17" s="158">
        <f t="shared" si="29"/>
        <v>410287063</v>
      </c>
      <c r="AT17" s="12"/>
      <c r="AU17" s="12"/>
      <c r="AV17" s="11"/>
      <c r="AW17" s="52" t="s">
        <v>55</v>
      </c>
      <c r="AX17" s="49">
        <f>AF17</f>
        <v>680486574</v>
      </c>
      <c r="AY17" s="50">
        <f t="shared" si="6"/>
        <v>0</v>
      </c>
      <c r="AZ17" s="50">
        <f t="shared" si="6"/>
        <v>0</v>
      </c>
      <c r="BA17" s="50">
        <f t="shared" si="6"/>
        <v>0</v>
      </c>
      <c r="BB17" s="50">
        <f t="shared" si="6"/>
        <v>0</v>
      </c>
      <c r="BC17" s="49">
        <f t="shared" si="6"/>
        <v>680486574</v>
      </c>
      <c r="BD17" s="100">
        <f t="shared" si="38"/>
        <v>0</v>
      </c>
      <c r="BE17" s="100">
        <f>AG17</f>
        <v>0</v>
      </c>
      <c r="BF17" s="102">
        <f t="shared" si="32"/>
        <v>0</v>
      </c>
      <c r="BG17" s="102">
        <f t="shared" si="33"/>
        <v>0</v>
      </c>
      <c r="BH17" s="102">
        <f t="shared" si="7"/>
        <v>92500000</v>
      </c>
      <c r="BI17" s="102">
        <f t="shared" si="8"/>
        <v>67103730</v>
      </c>
      <c r="BJ17" s="102">
        <f t="shared" si="9"/>
        <v>37500000</v>
      </c>
      <c r="BK17" s="102">
        <f t="shared" si="10"/>
        <v>76498133</v>
      </c>
      <c r="BL17" s="102">
        <f t="shared" si="11"/>
        <v>42000000</v>
      </c>
      <c r="BM17" s="102">
        <f t="shared" si="12"/>
        <v>35035240</v>
      </c>
      <c r="BN17" s="102">
        <f t="shared" si="13"/>
        <v>59000000</v>
      </c>
      <c r="BO17" s="102">
        <f t="shared" si="14"/>
        <v>0</v>
      </c>
      <c r="BP17" s="102">
        <f t="shared" si="15"/>
        <v>70000000</v>
      </c>
      <c r="BQ17" s="102">
        <f t="shared" si="16"/>
        <v>177074080</v>
      </c>
      <c r="BR17" s="175">
        <f t="shared" si="17"/>
        <v>55000000</v>
      </c>
      <c r="BS17" s="102">
        <f t="shared" si="18"/>
        <v>11358060</v>
      </c>
      <c r="BT17" s="102">
        <f t="shared" si="19"/>
        <v>55000000</v>
      </c>
      <c r="BU17" s="204">
        <f t="shared" si="20"/>
        <v>43217820</v>
      </c>
      <c r="BV17" s="102">
        <f t="shared" si="21"/>
        <v>60000000</v>
      </c>
      <c r="BW17" s="102">
        <f t="shared" si="22"/>
        <v>0</v>
      </c>
      <c r="BX17" s="102">
        <f t="shared" si="23"/>
        <v>60000000</v>
      </c>
      <c r="BY17" s="102">
        <f t="shared" si="24"/>
        <v>0</v>
      </c>
      <c r="BZ17" s="102">
        <f t="shared" si="25"/>
        <v>149486574</v>
      </c>
      <c r="CA17" s="102">
        <f t="shared" si="26"/>
        <v>0</v>
      </c>
      <c r="CB17" s="102">
        <f t="shared" si="27"/>
        <v>680486574</v>
      </c>
      <c r="CC17" s="102">
        <f t="shared" si="28"/>
        <v>410287063</v>
      </c>
      <c r="CD17" s="108"/>
      <c r="CE17" s="94"/>
    </row>
    <row r="18" spans="1:188" s="27" customFormat="1" ht="26.25" x14ac:dyDescent="0.4">
      <c r="B18" s="16"/>
      <c r="C18" s="53" t="s">
        <v>56</v>
      </c>
      <c r="D18" s="50">
        <f>+D19</f>
        <v>350000000</v>
      </c>
      <c r="E18" s="50">
        <f>+E19</f>
        <v>0</v>
      </c>
      <c r="F18" s="50">
        <f>+F19</f>
        <v>0</v>
      </c>
      <c r="G18" s="50"/>
      <c r="H18" s="50"/>
      <c r="I18" s="50">
        <f t="shared" si="0"/>
        <v>350000000</v>
      </c>
      <c r="J18" s="50">
        <f t="shared" ref="J18:U18" si="43">+J19</f>
        <v>9426298.6300000008</v>
      </c>
      <c r="K18" s="50">
        <f t="shared" si="43"/>
        <v>9426298.6300000008</v>
      </c>
      <c r="L18" s="50">
        <f t="shared" si="43"/>
        <v>6500000</v>
      </c>
      <c r="M18" s="50">
        <f t="shared" si="43"/>
        <v>6500000</v>
      </c>
      <c r="N18" s="50">
        <f t="shared" si="43"/>
        <v>8000000</v>
      </c>
      <c r="O18" s="228">
        <f t="shared" si="43"/>
        <v>6000000</v>
      </c>
      <c r="P18" s="50">
        <f t="shared" si="43"/>
        <v>6000000</v>
      </c>
      <c r="Q18" s="50">
        <f t="shared" si="43"/>
        <v>6000000</v>
      </c>
      <c r="R18" s="206">
        <f t="shared" si="43"/>
        <v>10600480</v>
      </c>
      <c r="S18" s="50">
        <v>6000000</v>
      </c>
      <c r="T18" s="50">
        <v>6000000</v>
      </c>
      <c r="U18" s="50">
        <f t="shared" si="43"/>
        <v>269546923</v>
      </c>
      <c r="V18" s="50">
        <f t="shared" si="2"/>
        <v>350000000.25999999</v>
      </c>
      <c r="W18" s="161">
        <f t="shared" si="35"/>
        <v>-0.25999999046325684</v>
      </c>
      <c r="X18" s="26"/>
      <c r="Y18" s="16"/>
      <c r="Z18" s="53" t="s">
        <v>56</v>
      </c>
      <c r="AA18" s="50">
        <f>+AA19</f>
        <v>350000000</v>
      </c>
      <c r="AB18" s="50">
        <f t="shared" si="3"/>
        <v>0</v>
      </c>
      <c r="AC18" s="50">
        <f t="shared" si="3"/>
        <v>0</v>
      </c>
      <c r="AD18" s="50">
        <f t="shared" si="3"/>
        <v>0</v>
      </c>
      <c r="AE18" s="50">
        <f t="shared" si="3"/>
        <v>0</v>
      </c>
      <c r="AF18" s="99">
        <f t="shared" si="3"/>
        <v>350000000</v>
      </c>
      <c r="AG18" s="99">
        <f t="shared" si="3"/>
        <v>9426298.6300000008</v>
      </c>
      <c r="AH18" s="99">
        <f t="shared" ref="AH18:AO18" si="44">+AH19</f>
        <v>9158175</v>
      </c>
      <c r="AI18" s="99">
        <f t="shared" si="44"/>
        <v>6161512</v>
      </c>
      <c r="AJ18" s="99">
        <f t="shared" si="44"/>
        <v>17449868</v>
      </c>
      <c r="AK18" s="99">
        <f t="shared" si="44"/>
        <v>20023422</v>
      </c>
      <c r="AL18" s="102">
        <f t="shared" si="44"/>
        <v>13062244.25</v>
      </c>
      <c r="AM18" s="102">
        <f t="shared" si="44"/>
        <v>869874</v>
      </c>
      <c r="AN18" s="175">
        <v>4249411.7300000004</v>
      </c>
      <c r="AO18" s="175">
        <f t="shared" si="44"/>
        <v>14532331.73</v>
      </c>
      <c r="AP18" s="102">
        <v>0</v>
      </c>
      <c r="AQ18" s="102">
        <v>0</v>
      </c>
      <c r="AR18" s="102">
        <v>0</v>
      </c>
      <c r="AS18" s="162">
        <f t="shared" si="29"/>
        <v>94933137.340000004</v>
      </c>
      <c r="AT18" s="26"/>
      <c r="AU18" s="26"/>
      <c r="AV18" s="16"/>
      <c r="AW18" s="53" t="s">
        <v>56</v>
      </c>
      <c r="AX18" s="50">
        <f>+AX19</f>
        <v>350000000</v>
      </c>
      <c r="AY18" s="50">
        <f t="shared" si="6"/>
        <v>0</v>
      </c>
      <c r="AZ18" s="50">
        <f t="shared" si="6"/>
        <v>0</v>
      </c>
      <c r="BA18" s="50">
        <f t="shared" si="6"/>
        <v>0</v>
      </c>
      <c r="BB18" s="50">
        <f t="shared" si="6"/>
        <v>0</v>
      </c>
      <c r="BC18" s="50">
        <f t="shared" si="6"/>
        <v>350000000</v>
      </c>
      <c r="BD18" s="102">
        <f>+J18</f>
        <v>9426298.6300000008</v>
      </c>
      <c r="BE18" s="102">
        <f>+AG18</f>
        <v>9426298.6300000008</v>
      </c>
      <c r="BF18" s="102">
        <f t="shared" si="32"/>
        <v>9426298.6300000008</v>
      </c>
      <c r="BG18" s="102">
        <f t="shared" si="33"/>
        <v>9158175</v>
      </c>
      <c r="BH18" s="102">
        <f t="shared" si="7"/>
        <v>6500000</v>
      </c>
      <c r="BI18" s="102">
        <f t="shared" si="8"/>
        <v>6161512</v>
      </c>
      <c r="BJ18" s="102">
        <f t="shared" si="9"/>
        <v>6500000</v>
      </c>
      <c r="BK18" s="102">
        <f t="shared" si="10"/>
        <v>17449868</v>
      </c>
      <c r="BL18" s="102">
        <f t="shared" si="11"/>
        <v>8000000</v>
      </c>
      <c r="BM18" s="102">
        <f t="shared" si="12"/>
        <v>20023422</v>
      </c>
      <c r="BN18" s="102">
        <f t="shared" si="13"/>
        <v>6000000</v>
      </c>
      <c r="BO18" s="102">
        <f t="shared" si="14"/>
        <v>13062244.25</v>
      </c>
      <c r="BP18" s="102">
        <f t="shared" si="15"/>
        <v>6000000</v>
      </c>
      <c r="BQ18" s="102">
        <f t="shared" si="16"/>
        <v>869874</v>
      </c>
      <c r="BR18" s="175">
        <f t="shared" si="17"/>
        <v>6000000</v>
      </c>
      <c r="BS18" s="102">
        <f t="shared" si="18"/>
        <v>4249411.7300000004</v>
      </c>
      <c r="BT18" s="102">
        <f t="shared" si="19"/>
        <v>10600480</v>
      </c>
      <c r="BU18" s="204">
        <f t="shared" si="20"/>
        <v>14532331.73</v>
      </c>
      <c r="BV18" s="102">
        <f t="shared" si="21"/>
        <v>6000000</v>
      </c>
      <c r="BW18" s="102">
        <f t="shared" si="22"/>
        <v>0</v>
      </c>
      <c r="BX18" s="102">
        <f t="shared" si="23"/>
        <v>6000000</v>
      </c>
      <c r="BY18" s="102">
        <f t="shared" si="24"/>
        <v>0</v>
      </c>
      <c r="BZ18" s="102">
        <f t="shared" si="25"/>
        <v>269546923</v>
      </c>
      <c r="CA18" s="102">
        <f t="shared" si="26"/>
        <v>0</v>
      </c>
      <c r="CB18" s="102">
        <f t="shared" si="27"/>
        <v>350000000.25999999</v>
      </c>
      <c r="CC18" s="102">
        <f t="shared" si="28"/>
        <v>94933137.340000004</v>
      </c>
      <c r="CD18" s="109"/>
      <c r="CE18" s="95"/>
    </row>
    <row r="19" spans="1:188" ht="26.25" x14ac:dyDescent="0.4">
      <c r="B19" s="11"/>
      <c r="C19" s="54" t="s">
        <v>57</v>
      </c>
      <c r="D19" s="49">
        <v>350000000</v>
      </c>
      <c r="E19" s="49">
        <v>0</v>
      </c>
      <c r="F19" s="49">
        <v>0</v>
      </c>
      <c r="G19" s="49"/>
      <c r="H19" s="49"/>
      <c r="I19" s="49">
        <f t="shared" si="0"/>
        <v>350000000</v>
      </c>
      <c r="J19" s="55">
        <v>9426298.6300000008</v>
      </c>
      <c r="K19" s="72">
        <v>9426298.6300000008</v>
      </c>
      <c r="L19" s="72">
        <v>6500000</v>
      </c>
      <c r="M19" s="72">
        <f>L19</f>
        <v>6500000</v>
      </c>
      <c r="N19" s="72">
        <v>8000000</v>
      </c>
      <c r="O19" s="230">
        <v>6000000</v>
      </c>
      <c r="P19" s="72">
        <f t="shared" ref="P19:T19" si="45">O19</f>
        <v>6000000</v>
      </c>
      <c r="Q19" s="72">
        <f t="shared" si="45"/>
        <v>6000000</v>
      </c>
      <c r="R19" s="207">
        <v>10600480</v>
      </c>
      <c r="S19" s="72">
        <v>6000000</v>
      </c>
      <c r="T19" s="72">
        <f t="shared" si="45"/>
        <v>6000000</v>
      </c>
      <c r="U19" s="72">
        <v>269546923</v>
      </c>
      <c r="V19" s="49">
        <f t="shared" si="2"/>
        <v>350000000.25999999</v>
      </c>
      <c r="W19" s="161">
        <f t="shared" si="35"/>
        <v>-0.25999999046325684</v>
      </c>
      <c r="X19" s="12"/>
      <c r="Y19" s="11"/>
      <c r="Z19" s="54" t="s">
        <v>57</v>
      </c>
      <c r="AA19" s="49">
        <f>I19</f>
        <v>350000000</v>
      </c>
      <c r="AB19" s="50">
        <f t="shared" si="3"/>
        <v>0</v>
      </c>
      <c r="AC19" s="50">
        <f t="shared" si="3"/>
        <v>0</v>
      </c>
      <c r="AD19" s="50">
        <f t="shared" si="3"/>
        <v>0</v>
      </c>
      <c r="AE19" s="50">
        <f t="shared" si="3"/>
        <v>0</v>
      </c>
      <c r="AF19" s="101">
        <f t="shared" si="3"/>
        <v>350000000</v>
      </c>
      <c r="AG19" s="101">
        <v>9426299</v>
      </c>
      <c r="AH19" s="101">
        <v>9158175</v>
      </c>
      <c r="AI19" s="100">
        <v>6161512</v>
      </c>
      <c r="AJ19" s="100">
        <v>17449868</v>
      </c>
      <c r="AK19" s="100">
        <v>20023422</v>
      </c>
      <c r="AL19" s="100">
        <v>13062244.25</v>
      </c>
      <c r="AM19" s="100">
        <v>869874</v>
      </c>
      <c r="AN19" s="172">
        <v>4249412</v>
      </c>
      <c r="AO19" s="172">
        <v>14532331.73</v>
      </c>
      <c r="AP19" s="100">
        <v>0</v>
      </c>
      <c r="AQ19" s="100">
        <v>0</v>
      </c>
      <c r="AR19" s="100">
        <v>0</v>
      </c>
      <c r="AS19" s="158">
        <f t="shared" si="29"/>
        <v>94933137.980000004</v>
      </c>
      <c r="AT19" s="12"/>
      <c r="AU19" s="12"/>
      <c r="AV19" s="11"/>
      <c r="AW19" s="54" t="s">
        <v>57</v>
      </c>
      <c r="AX19" s="49">
        <f>AF19</f>
        <v>350000000</v>
      </c>
      <c r="AY19" s="50">
        <f t="shared" si="6"/>
        <v>0</v>
      </c>
      <c r="AZ19" s="50">
        <f t="shared" si="6"/>
        <v>0</v>
      </c>
      <c r="BA19" s="50">
        <f t="shared" si="6"/>
        <v>0</v>
      </c>
      <c r="BB19" s="50">
        <f t="shared" si="6"/>
        <v>0</v>
      </c>
      <c r="BC19" s="49">
        <f t="shared" si="6"/>
        <v>350000000</v>
      </c>
      <c r="BD19" s="100">
        <f>J19</f>
        <v>9426298.6300000008</v>
      </c>
      <c r="BE19" s="100">
        <v>9426299</v>
      </c>
      <c r="BF19" s="102">
        <f t="shared" si="32"/>
        <v>9426298.6300000008</v>
      </c>
      <c r="BG19" s="102">
        <f t="shared" si="33"/>
        <v>9158175</v>
      </c>
      <c r="BH19" s="102">
        <f t="shared" si="7"/>
        <v>6500000</v>
      </c>
      <c r="BI19" s="102">
        <f t="shared" si="8"/>
        <v>6161512</v>
      </c>
      <c r="BJ19" s="102">
        <f t="shared" si="9"/>
        <v>6500000</v>
      </c>
      <c r="BK19" s="102">
        <f t="shared" si="10"/>
        <v>17449868</v>
      </c>
      <c r="BL19" s="102">
        <f t="shared" si="11"/>
        <v>8000000</v>
      </c>
      <c r="BM19" s="102">
        <f t="shared" si="12"/>
        <v>20023422</v>
      </c>
      <c r="BN19" s="102">
        <f t="shared" si="13"/>
        <v>6000000</v>
      </c>
      <c r="BO19" s="102">
        <f t="shared" si="14"/>
        <v>13062244.25</v>
      </c>
      <c r="BP19" s="102">
        <f t="shared" si="15"/>
        <v>6000000</v>
      </c>
      <c r="BQ19" s="102">
        <f t="shared" si="16"/>
        <v>869874</v>
      </c>
      <c r="BR19" s="175">
        <f t="shared" si="17"/>
        <v>6000000</v>
      </c>
      <c r="BS19" s="102">
        <f t="shared" si="18"/>
        <v>4249412</v>
      </c>
      <c r="BT19" s="102">
        <f t="shared" si="19"/>
        <v>10600480</v>
      </c>
      <c r="BU19" s="204">
        <f t="shared" si="20"/>
        <v>14532331.73</v>
      </c>
      <c r="BV19" s="102">
        <f t="shared" si="21"/>
        <v>6000000</v>
      </c>
      <c r="BW19" s="102">
        <f t="shared" si="22"/>
        <v>0</v>
      </c>
      <c r="BX19" s="102">
        <f t="shared" si="23"/>
        <v>6000000</v>
      </c>
      <c r="BY19" s="102">
        <f t="shared" si="24"/>
        <v>0</v>
      </c>
      <c r="BZ19" s="102">
        <f t="shared" si="25"/>
        <v>269546923</v>
      </c>
      <c r="CA19" s="102">
        <f t="shared" si="26"/>
        <v>0</v>
      </c>
      <c r="CB19" s="102">
        <f t="shared" si="27"/>
        <v>350000000.25999999</v>
      </c>
      <c r="CC19" s="102">
        <f t="shared" si="28"/>
        <v>94933137.980000004</v>
      </c>
      <c r="CD19" s="108"/>
      <c r="CE19" s="94"/>
    </row>
    <row r="20" spans="1:188" s="15" customFormat="1" ht="26.25" x14ac:dyDescent="0.4">
      <c r="B20" s="16">
        <v>3</v>
      </c>
      <c r="C20" s="53" t="s">
        <v>58</v>
      </c>
      <c r="D20" s="50">
        <f>SUM(D21:D23)</f>
        <v>2000000</v>
      </c>
      <c r="E20" s="50">
        <v>224436708.61000001</v>
      </c>
      <c r="F20" s="50">
        <f>SUM(F21:F23)</f>
        <v>0</v>
      </c>
      <c r="G20" s="50"/>
      <c r="H20" s="50"/>
      <c r="I20" s="50">
        <f t="shared" si="0"/>
        <v>226436708.61000001</v>
      </c>
      <c r="J20" s="50">
        <f t="shared" ref="J20:U20" si="46">SUM(J21:J23)</f>
        <v>0</v>
      </c>
      <c r="K20" s="50">
        <f t="shared" si="46"/>
        <v>495000</v>
      </c>
      <c r="L20" s="50">
        <f t="shared" si="46"/>
        <v>495000</v>
      </c>
      <c r="M20" s="50">
        <f t="shared" si="46"/>
        <v>578861</v>
      </c>
      <c r="N20" s="50">
        <f t="shared" si="46"/>
        <v>431139</v>
      </c>
      <c r="O20" s="228">
        <f t="shared" si="46"/>
        <v>0</v>
      </c>
      <c r="P20" s="50">
        <f t="shared" si="46"/>
        <v>0</v>
      </c>
      <c r="Q20" s="50">
        <f t="shared" si="46"/>
        <v>0</v>
      </c>
      <c r="R20" s="206">
        <f t="shared" si="46"/>
        <v>0</v>
      </c>
      <c r="S20" s="50">
        <f t="shared" si="46"/>
        <v>100000000</v>
      </c>
      <c r="T20" s="50">
        <f t="shared" si="46"/>
        <v>124436709</v>
      </c>
      <c r="U20" s="50">
        <f t="shared" si="46"/>
        <v>0</v>
      </c>
      <c r="V20" s="50">
        <f>SUM(J20:U20)</f>
        <v>226436709</v>
      </c>
      <c r="W20" s="161">
        <f t="shared" si="35"/>
        <v>-0.38999998569488525</v>
      </c>
      <c r="X20" s="17"/>
      <c r="Y20" s="16">
        <v>3</v>
      </c>
      <c r="Z20" s="53" t="s">
        <v>58</v>
      </c>
      <c r="AA20" s="50">
        <f>SUM(AA21:AA23)</f>
        <v>226436708.61000001</v>
      </c>
      <c r="AB20" s="50">
        <f t="shared" si="3"/>
        <v>224436708.61000001</v>
      </c>
      <c r="AC20" s="50">
        <f t="shared" si="3"/>
        <v>0</v>
      </c>
      <c r="AD20" s="50">
        <f t="shared" si="3"/>
        <v>0</v>
      </c>
      <c r="AE20" s="50">
        <f t="shared" si="3"/>
        <v>0</v>
      </c>
      <c r="AF20" s="99">
        <f t="shared" si="3"/>
        <v>226436708.61000001</v>
      </c>
      <c r="AG20" s="99">
        <f>SUM(AG21:AG23)</f>
        <v>0</v>
      </c>
      <c r="AH20" s="99">
        <f>SUM(AH21:AH23)</f>
        <v>1078754</v>
      </c>
      <c r="AI20" s="102">
        <f t="shared" ref="AI20:AR20" si="47">SUM(AI21:AI23)</f>
        <v>567323</v>
      </c>
      <c r="AJ20" s="102">
        <f t="shared" si="47"/>
        <v>608483</v>
      </c>
      <c r="AK20" s="102">
        <f t="shared" si="47"/>
        <v>537656</v>
      </c>
      <c r="AL20" s="102">
        <f t="shared" si="47"/>
        <v>230806.14</v>
      </c>
      <c r="AM20" s="102">
        <f t="shared" si="47"/>
        <v>408928</v>
      </c>
      <c r="AN20" s="175">
        <f t="shared" si="47"/>
        <v>717603</v>
      </c>
      <c r="AO20" s="175">
        <f t="shared" si="47"/>
        <v>776796.72</v>
      </c>
      <c r="AP20" s="102">
        <f t="shared" si="47"/>
        <v>0</v>
      </c>
      <c r="AQ20" s="102">
        <f t="shared" si="47"/>
        <v>0</v>
      </c>
      <c r="AR20" s="102">
        <f t="shared" si="47"/>
        <v>0</v>
      </c>
      <c r="AS20" s="158">
        <f t="shared" si="29"/>
        <v>4926349.8600000003</v>
      </c>
      <c r="AT20" s="17"/>
      <c r="AU20" s="17"/>
      <c r="AV20" s="16">
        <v>3</v>
      </c>
      <c r="AW20" s="53" t="s">
        <v>58</v>
      </c>
      <c r="AX20" s="50">
        <f>SUM(AX21:AX23)</f>
        <v>226436708.61000001</v>
      </c>
      <c r="AY20" s="50">
        <f t="shared" si="6"/>
        <v>224436708.61000001</v>
      </c>
      <c r="AZ20" s="50">
        <f t="shared" si="6"/>
        <v>0</v>
      </c>
      <c r="BA20" s="50">
        <f t="shared" si="6"/>
        <v>0</v>
      </c>
      <c r="BB20" s="50">
        <f t="shared" si="6"/>
        <v>0</v>
      </c>
      <c r="BC20" s="49">
        <f t="shared" si="6"/>
        <v>226436708.61000001</v>
      </c>
      <c r="BD20" s="102">
        <f>SUM(BD21:BD23)</f>
        <v>0</v>
      </c>
      <c r="BE20" s="102">
        <f>SUM(BE21:BE23)</f>
        <v>0</v>
      </c>
      <c r="BF20" s="102">
        <f t="shared" si="32"/>
        <v>495000</v>
      </c>
      <c r="BG20" s="102">
        <f t="shared" si="33"/>
        <v>1078754</v>
      </c>
      <c r="BH20" s="102">
        <f t="shared" si="7"/>
        <v>495000</v>
      </c>
      <c r="BI20" s="102">
        <f t="shared" si="8"/>
        <v>567323</v>
      </c>
      <c r="BJ20" s="102">
        <f t="shared" si="9"/>
        <v>578861</v>
      </c>
      <c r="BK20" s="102">
        <f t="shared" si="10"/>
        <v>608483</v>
      </c>
      <c r="BL20" s="102">
        <f t="shared" si="11"/>
        <v>431139</v>
      </c>
      <c r="BM20" s="102">
        <f t="shared" si="12"/>
        <v>537656</v>
      </c>
      <c r="BN20" s="102">
        <f t="shared" si="13"/>
        <v>0</v>
      </c>
      <c r="BO20" s="102">
        <f t="shared" si="14"/>
        <v>230806.14</v>
      </c>
      <c r="BP20" s="102">
        <f t="shared" si="15"/>
        <v>0</v>
      </c>
      <c r="BQ20" s="102">
        <f t="shared" si="16"/>
        <v>408928</v>
      </c>
      <c r="BR20" s="175">
        <f t="shared" si="17"/>
        <v>0</v>
      </c>
      <c r="BS20" s="102">
        <f t="shared" si="18"/>
        <v>717603</v>
      </c>
      <c r="BT20" s="102">
        <f t="shared" si="19"/>
        <v>0</v>
      </c>
      <c r="BU20" s="204">
        <f t="shared" si="20"/>
        <v>776796.72</v>
      </c>
      <c r="BV20" s="102">
        <f t="shared" si="21"/>
        <v>100000000</v>
      </c>
      <c r="BW20" s="102">
        <f t="shared" si="22"/>
        <v>0</v>
      </c>
      <c r="BX20" s="102">
        <f t="shared" si="23"/>
        <v>124436709</v>
      </c>
      <c r="BY20" s="102">
        <f t="shared" si="24"/>
        <v>0</v>
      </c>
      <c r="BZ20" s="102">
        <f t="shared" si="25"/>
        <v>0</v>
      </c>
      <c r="CA20" s="102">
        <f t="shared" si="26"/>
        <v>0</v>
      </c>
      <c r="CB20" s="102">
        <f t="shared" si="27"/>
        <v>226436709</v>
      </c>
      <c r="CC20" s="102">
        <f t="shared" si="28"/>
        <v>4926349.8600000003</v>
      </c>
      <c r="CD20" s="111"/>
      <c r="CE20" s="97"/>
    </row>
    <row r="21" spans="1:188" ht="26.25" x14ac:dyDescent="0.4">
      <c r="B21" s="11"/>
      <c r="C21" s="54" t="s">
        <v>59</v>
      </c>
      <c r="D21" s="49">
        <v>0</v>
      </c>
      <c r="E21" s="49">
        <v>224436708.61000001</v>
      </c>
      <c r="F21" s="49">
        <v>0</v>
      </c>
      <c r="G21" s="49"/>
      <c r="H21" s="49"/>
      <c r="I21" s="49">
        <f t="shared" si="0"/>
        <v>224436708.61000001</v>
      </c>
      <c r="J21" s="49"/>
      <c r="K21" s="49">
        <v>0</v>
      </c>
      <c r="L21" s="72">
        <f>+K21</f>
        <v>0</v>
      </c>
      <c r="M21" s="49">
        <v>0</v>
      </c>
      <c r="N21" s="49">
        <v>0</v>
      </c>
      <c r="O21" s="230">
        <f>+N21</f>
        <v>0</v>
      </c>
      <c r="P21" s="49">
        <v>0</v>
      </c>
      <c r="Q21" s="49">
        <v>0</v>
      </c>
      <c r="R21" s="197">
        <v>0</v>
      </c>
      <c r="S21" s="49">
        <v>100000000</v>
      </c>
      <c r="T21" s="49">
        <v>124436709</v>
      </c>
      <c r="U21" s="49">
        <v>0</v>
      </c>
      <c r="V21" s="49">
        <f t="shared" si="2"/>
        <v>224436709</v>
      </c>
      <c r="W21" s="161">
        <f t="shared" si="35"/>
        <v>-0.38999998569488525</v>
      </c>
      <c r="X21" s="12"/>
      <c r="Y21" s="11"/>
      <c r="Z21" s="54" t="s">
        <v>59</v>
      </c>
      <c r="AA21" s="49">
        <f>I21</f>
        <v>224436708.61000001</v>
      </c>
      <c r="AB21" s="50">
        <f t="shared" si="3"/>
        <v>224436708.61000001</v>
      </c>
      <c r="AC21" s="50">
        <f t="shared" si="3"/>
        <v>0</v>
      </c>
      <c r="AD21" s="50">
        <f t="shared" si="3"/>
        <v>0</v>
      </c>
      <c r="AE21" s="50">
        <f t="shared" si="3"/>
        <v>0</v>
      </c>
      <c r="AF21" s="101">
        <f t="shared" si="3"/>
        <v>224436708.61000001</v>
      </c>
      <c r="AG21" s="101">
        <v>0</v>
      </c>
      <c r="AH21" s="101">
        <v>0</v>
      </c>
      <c r="AI21" s="158">
        <v>0</v>
      </c>
      <c r="AJ21" s="158">
        <v>0</v>
      </c>
      <c r="AK21" s="158">
        <v>0</v>
      </c>
      <c r="AL21" s="158">
        <v>0</v>
      </c>
      <c r="AM21" s="158">
        <v>0</v>
      </c>
      <c r="AN21" s="176">
        <v>0</v>
      </c>
      <c r="AO21" s="176">
        <v>0</v>
      </c>
      <c r="AP21" s="158">
        <v>0</v>
      </c>
      <c r="AQ21" s="158">
        <v>0</v>
      </c>
      <c r="AR21" s="158">
        <v>0</v>
      </c>
      <c r="AS21" s="158">
        <f t="shared" si="29"/>
        <v>0</v>
      </c>
      <c r="AT21" s="12"/>
      <c r="AU21" s="12"/>
      <c r="AV21" s="11"/>
      <c r="AW21" s="54" t="s">
        <v>59</v>
      </c>
      <c r="AX21" s="49">
        <f>AF21</f>
        <v>224436708.61000001</v>
      </c>
      <c r="AY21" s="50">
        <f t="shared" si="6"/>
        <v>224436708.61000001</v>
      </c>
      <c r="AZ21" s="50">
        <f t="shared" si="6"/>
        <v>0</v>
      </c>
      <c r="BA21" s="50">
        <f t="shared" si="6"/>
        <v>0</v>
      </c>
      <c r="BB21" s="50">
        <f t="shared" si="6"/>
        <v>0</v>
      </c>
      <c r="BC21" s="49">
        <f t="shared" si="6"/>
        <v>224436708.61000001</v>
      </c>
      <c r="BD21" s="100">
        <f t="shared" si="6"/>
        <v>0</v>
      </c>
      <c r="BE21" s="100">
        <f>+AG21</f>
        <v>0</v>
      </c>
      <c r="BF21" s="102">
        <f t="shared" si="32"/>
        <v>0</v>
      </c>
      <c r="BG21" s="102">
        <f t="shared" si="33"/>
        <v>0</v>
      </c>
      <c r="BH21" s="102">
        <f t="shared" si="7"/>
        <v>0</v>
      </c>
      <c r="BI21" s="102">
        <f t="shared" si="8"/>
        <v>0</v>
      </c>
      <c r="BJ21" s="102">
        <f t="shared" si="9"/>
        <v>0</v>
      </c>
      <c r="BK21" s="102">
        <f t="shared" si="10"/>
        <v>0</v>
      </c>
      <c r="BL21" s="102">
        <f t="shared" si="11"/>
        <v>0</v>
      </c>
      <c r="BM21" s="102">
        <f t="shared" si="12"/>
        <v>0</v>
      </c>
      <c r="BN21" s="102">
        <f t="shared" si="13"/>
        <v>0</v>
      </c>
      <c r="BO21" s="102">
        <f t="shared" si="14"/>
        <v>0</v>
      </c>
      <c r="BP21" s="102">
        <f t="shared" si="15"/>
        <v>0</v>
      </c>
      <c r="BQ21" s="102">
        <f t="shared" si="16"/>
        <v>0</v>
      </c>
      <c r="BR21" s="175">
        <f t="shared" si="17"/>
        <v>0</v>
      </c>
      <c r="BS21" s="102">
        <f t="shared" si="18"/>
        <v>0</v>
      </c>
      <c r="BT21" s="102">
        <f t="shared" si="19"/>
        <v>0</v>
      </c>
      <c r="BU21" s="204">
        <f t="shared" si="20"/>
        <v>0</v>
      </c>
      <c r="BV21" s="102">
        <f t="shared" si="21"/>
        <v>100000000</v>
      </c>
      <c r="BW21" s="102">
        <f t="shared" si="22"/>
        <v>0</v>
      </c>
      <c r="BX21" s="102">
        <f t="shared" si="23"/>
        <v>124436709</v>
      </c>
      <c r="BY21" s="102">
        <f t="shared" si="24"/>
        <v>0</v>
      </c>
      <c r="BZ21" s="102">
        <f t="shared" si="25"/>
        <v>0</v>
      </c>
      <c r="CA21" s="102">
        <f t="shared" si="26"/>
        <v>0</v>
      </c>
      <c r="CB21" s="102">
        <f t="shared" si="27"/>
        <v>224436709</v>
      </c>
      <c r="CC21" s="102">
        <f t="shared" si="28"/>
        <v>0</v>
      </c>
      <c r="CD21" s="108"/>
      <c r="CE21" s="94"/>
    </row>
    <row r="22" spans="1:188" ht="26.25" x14ac:dyDescent="0.4">
      <c r="B22" s="11"/>
      <c r="C22" s="54" t="s">
        <v>60</v>
      </c>
      <c r="D22" s="49">
        <v>2000000</v>
      </c>
      <c r="E22" s="49">
        <v>0</v>
      </c>
      <c r="F22" s="49">
        <v>0</v>
      </c>
      <c r="G22" s="49"/>
      <c r="H22" s="49"/>
      <c r="I22" s="49">
        <f t="shared" si="0"/>
        <v>2000000</v>
      </c>
      <c r="J22" s="49">
        <v>0</v>
      </c>
      <c r="K22" s="72">
        <v>495000</v>
      </c>
      <c r="L22" s="72">
        <f>K22</f>
        <v>495000</v>
      </c>
      <c r="M22" s="72">
        <v>578861</v>
      </c>
      <c r="N22" s="72">
        <v>431139</v>
      </c>
      <c r="O22" s="230">
        <v>0</v>
      </c>
      <c r="P22" s="72">
        <f t="shared" ref="P22:U22" si="48">+O22</f>
        <v>0</v>
      </c>
      <c r="Q22" s="72">
        <f t="shared" si="48"/>
        <v>0</v>
      </c>
      <c r="R22" s="207">
        <f t="shared" si="48"/>
        <v>0</v>
      </c>
      <c r="S22" s="72">
        <f t="shared" si="48"/>
        <v>0</v>
      </c>
      <c r="T22" s="72">
        <f t="shared" si="48"/>
        <v>0</v>
      </c>
      <c r="U22" s="72">
        <f t="shared" si="48"/>
        <v>0</v>
      </c>
      <c r="V22" s="49">
        <f t="shared" si="2"/>
        <v>2000000</v>
      </c>
      <c r="W22" s="161">
        <f t="shared" si="35"/>
        <v>0</v>
      </c>
      <c r="X22" s="12"/>
      <c r="Y22" s="11"/>
      <c r="Z22" s="54" t="s">
        <v>60</v>
      </c>
      <c r="AA22" s="49">
        <f>I22</f>
        <v>2000000</v>
      </c>
      <c r="AB22" s="50">
        <f t="shared" si="3"/>
        <v>0</v>
      </c>
      <c r="AC22" s="50">
        <f t="shared" si="3"/>
        <v>0</v>
      </c>
      <c r="AD22" s="50">
        <f t="shared" si="3"/>
        <v>0</v>
      </c>
      <c r="AE22" s="50">
        <f t="shared" si="3"/>
        <v>0</v>
      </c>
      <c r="AF22" s="101">
        <f t="shared" si="3"/>
        <v>2000000</v>
      </c>
      <c r="AG22" s="101">
        <v>0</v>
      </c>
      <c r="AH22" s="101">
        <v>1078754</v>
      </c>
      <c r="AI22" s="100">
        <v>567323</v>
      </c>
      <c r="AJ22" s="100">
        <v>608483</v>
      </c>
      <c r="AK22" s="100">
        <v>537656</v>
      </c>
      <c r="AL22" s="172">
        <v>230806.14</v>
      </c>
      <c r="AM22" s="100">
        <v>408928</v>
      </c>
      <c r="AN22" s="172">
        <v>717603</v>
      </c>
      <c r="AO22" s="172">
        <v>776796.72</v>
      </c>
      <c r="AP22" s="100">
        <v>0</v>
      </c>
      <c r="AQ22" s="100">
        <v>0</v>
      </c>
      <c r="AR22" s="100">
        <v>0</v>
      </c>
      <c r="AS22" s="158">
        <f t="shared" si="29"/>
        <v>4926349.8600000003</v>
      </c>
      <c r="AT22" s="12"/>
      <c r="AU22" s="12"/>
      <c r="AV22" s="11"/>
      <c r="AW22" s="54" t="s">
        <v>60</v>
      </c>
      <c r="AX22" s="49">
        <f>AF22</f>
        <v>2000000</v>
      </c>
      <c r="AY22" s="50">
        <f t="shared" si="6"/>
        <v>0</v>
      </c>
      <c r="AZ22" s="50">
        <f t="shared" si="6"/>
        <v>0</v>
      </c>
      <c r="BA22" s="50">
        <f t="shared" si="6"/>
        <v>0</v>
      </c>
      <c r="BB22" s="50">
        <f t="shared" si="6"/>
        <v>0</v>
      </c>
      <c r="BC22" s="49">
        <f t="shared" si="6"/>
        <v>2000000</v>
      </c>
      <c r="BD22" s="100">
        <f t="shared" si="6"/>
        <v>0</v>
      </c>
      <c r="BE22" s="100">
        <f>+AG22</f>
        <v>0</v>
      </c>
      <c r="BF22" s="102">
        <f t="shared" si="32"/>
        <v>495000</v>
      </c>
      <c r="BG22" s="102">
        <v>1078754</v>
      </c>
      <c r="BH22" s="102">
        <f t="shared" si="7"/>
        <v>495000</v>
      </c>
      <c r="BI22" s="102">
        <f t="shared" si="8"/>
        <v>567323</v>
      </c>
      <c r="BJ22" s="102">
        <f t="shared" si="9"/>
        <v>578861</v>
      </c>
      <c r="BK22" s="102">
        <f t="shared" si="10"/>
        <v>608483</v>
      </c>
      <c r="BL22" s="102">
        <f t="shared" si="11"/>
        <v>431139</v>
      </c>
      <c r="BM22" s="102">
        <f t="shared" si="12"/>
        <v>537656</v>
      </c>
      <c r="BN22" s="102">
        <f t="shared" si="13"/>
        <v>0</v>
      </c>
      <c r="BO22" s="102">
        <f t="shared" si="14"/>
        <v>230806.14</v>
      </c>
      <c r="BP22" s="102">
        <f t="shared" si="15"/>
        <v>0</v>
      </c>
      <c r="BQ22" s="102">
        <f t="shared" si="16"/>
        <v>408928</v>
      </c>
      <c r="BR22" s="175">
        <f t="shared" si="17"/>
        <v>0</v>
      </c>
      <c r="BS22" s="102">
        <f t="shared" si="18"/>
        <v>717603</v>
      </c>
      <c r="BT22" s="102">
        <f t="shared" si="19"/>
        <v>0</v>
      </c>
      <c r="BU22" s="204">
        <f t="shared" si="20"/>
        <v>776796.72</v>
      </c>
      <c r="BV22" s="102">
        <f t="shared" si="21"/>
        <v>0</v>
      </c>
      <c r="BW22" s="102">
        <f t="shared" si="22"/>
        <v>0</v>
      </c>
      <c r="BX22" s="102">
        <f t="shared" si="23"/>
        <v>0</v>
      </c>
      <c r="BY22" s="102">
        <f t="shared" si="24"/>
        <v>0</v>
      </c>
      <c r="BZ22" s="102">
        <f t="shared" si="25"/>
        <v>0</v>
      </c>
      <c r="CA22" s="102">
        <f t="shared" si="26"/>
        <v>0</v>
      </c>
      <c r="CB22" s="102">
        <f t="shared" si="27"/>
        <v>2000000</v>
      </c>
      <c r="CC22" s="102">
        <f t="shared" si="28"/>
        <v>4926349.8600000003</v>
      </c>
      <c r="CD22" s="108"/>
      <c r="CE22" s="94"/>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row>
    <row r="23" spans="1:188" ht="26.25" x14ac:dyDescent="0.4">
      <c r="B23" s="11"/>
      <c r="C23" s="54" t="s">
        <v>61</v>
      </c>
      <c r="D23" s="49">
        <v>0</v>
      </c>
      <c r="E23" s="49">
        <v>0</v>
      </c>
      <c r="F23" s="49">
        <v>0</v>
      </c>
      <c r="G23" s="49"/>
      <c r="H23" s="49"/>
      <c r="I23" s="49">
        <f t="shared" si="0"/>
        <v>0</v>
      </c>
      <c r="J23" s="49">
        <v>0</v>
      </c>
      <c r="K23" s="49">
        <v>0</v>
      </c>
      <c r="L23" s="49">
        <v>0</v>
      </c>
      <c r="M23" s="49">
        <v>0</v>
      </c>
      <c r="N23" s="49">
        <v>0</v>
      </c>
      <c r="O23" s="229">
        <v>0</v>
      </c>
      <c r="P23" s="49">
        <v>0</v>
      </c>
      <c r="Q23" s="49">
        <v>0</v>
      </c>
      <c r="R23" s="197">
        <v>0</v>
      </c>
      <c r="S23" s="49">
        <v>0</v>
      </c>
      <c r="T23" s="49">
        <v>0</v>
      </c>
      <c r="U23" s="49">
        <v>0</v>
      </c>
      <c r="V23" s="49">
        <f t="shared" si="2"/>
        <v>0</v>
      </c>
      <c r="W23" s="161">
        <f t="shared" si="35"/>
        <v>0</v>
      </c>
      <c r="X23" s="12"/>
      <c r="Y23" s="11"/>
      <c r="Z23" s="54" t="s">
        <v>61</v>
      </c>
      <c r="AA23" s="49">
        <f>I23</f>
        <v>0</v>
      </c>
      <c r="AB23" s="50">
        <f t="shared" si="3"/>
        <v>0</v>
      </c>
      <c r="AC23" s="50">
        <f t="shared" si="3"/>
        <v>0</v>
      </c>
      <c r="AD23" s="50">
        <f t="shared" si="3"/>
        <v>0</v>
      </c>
      <c r="AE23" s="50">
        <f t="shared" si="3"/>
        <v>0</v>
      </c>
      <c r="AF23" s="101">
        <f t="shared" si="3"/>
        <v>0</v>
      </c>
      <c r="AG23" s="101">
        <v>0</v>
      </c>
      <c r="AH23" s="101">
        <v>0</v>
      </c>
      <c r="AI23" s="158">
        <v>0</v>
      </c>
      <c r="AJ23" s="158">
        <v>0</v>
      </c>
      <c r="AK23" s="158">
        <v>0</v>
      </c>
      <c r="AL23" s="158">
        <v>0</v>
      </c>
      <c r="AM23" s="158">
        <v>0</v>
      </c>
      <c r="AN23" s="176">
        <v>0</v>
      </c>
      <c r="AO23" s="176">
        <v>0</v>
      </c>
      <c r="AP23" s="158">
        <v>0</v>
      </c>
      <c r="AQ23" s="158">
        <v>0</v>
      </c>
      <c r="AR23" s="158">
        <v>0</v>
      </c>
      <c r="AS23" s="158">
        <f t="shared" si="29"/>
        <v>0</v>
      </c>
      <c r="AT23" s="12"/>
      <c r="AU23" s="12"/>
      <c r="AV23" s="11"/>
      <c r="AW23" s="54" t="s">
        <v>61</v>
      </c>
      <c r="AX23" s="49">
        <f>AF23</f>
        <v>0</v>
      </c>
      <c r="AY23" s="50">
        <f t="shared" si="6"/>
        <v>0</v>
      </c>
      <c r="AZ23" s="50">
        <f t="shared" si="6"/>
        <v>0</v>
      </c>
      <c r="BA23" s="50">
        <f t="shared" si="6"/>
        <v>0</v>
      </c>
      <c r="BB23" s="50">
        <f t="shared" si="6"/>
        <v>0</v>
      </c>
      <c r="BC23" s="49">
        <f t="shared" si="6"/>
        <v>0</v>
      </c>
      <c r="BD23" s="100">
        <f t="shared" si="6"/>
        <v>0</v>
      </c>
      <c r="BE23" s="100">
        <f t="shared" ref="BE23:BE27" si="49">+AG23</f>
        <v>0</v>
      </c>
      <c r="BF23" s="102">
        <f t="shared" si="32"/>
        <v>0</v>
      </c>
      <c r="BG23" s="102">
        <f t="shared" si="33"/>
        <v>0</v>
      </c>
      <c r="BH23" s="102">
        <f t="shared" si="7"/>
        <v>0</v>
      </c>
      <c r="BI23" s="102">
        <f t="shared" si="8"/>
        <v>0</v>
      </c>
      <c r="BJ23" s="102">
        <f t="shared" si="9"/>
        <v>0</v>
      </c>
      <c r="BK23" s="102">
        <f t="shared" si="10"/>
        <v>0</v>
      </c>
      <c r="BL23" s="102">
        <f t="shared" si="11"/>
        <v>0</v>
      </c>
      <c r="BM23" s="102">
        <f t="shared" si="12"/>
        <v>0</v>
      </c>
      <c r="BN23" s="102">
        <f t="shared" si="13"/>
        <v>0</v>
      </c>
      <c r="BO23" s="102">
        <f t="shared" si="14"/>
        <v>0</v>
      </c>
      <c r="BP23" s="102">
        <f t="shared" si="15"/>
        <v>0</v>
      </c>
      <c r="BQ23" s="102">
        <f t="shared" si="16"/>
        <v>0</v>
      </c>
      <c r="BR23" s="175">
        <f t="shared" si="17"/>
        <v>0</v>
      </c>
      <c r="BS23" s="102">
        <f t="shared" si="18"/>
        <v>0</v>
      </c>
      <c r="BT23" s="102">
        <f t="shared" si="19"/>
        <v>0</v>
      </c>
      <c r="BU23" s="204">
        <f t="shared" si="20"/>
        <v>0</v>
      </c>
      <c r="BV23" s="102">
        <f t="shared" si="21"/>
        <v>0</v>
      </c>
      <c r="BW23" s="102">
        <f t="shared" si="22"/>
        <v>0</v>
      </c>
      <c r="BX23" s="102">
        <f t="shared" si="23"/>
        <v>0</v>
      </c>
      <c r="BY23" s="102">
        <f t="shared" si="24"/>
        <v>0</v>
      </c>
      <c r="BZ23" s="102">
        <f t="shared" si="25"/>
        <v>0</v>
      </c>
      <c r="CA23" s="102">
        <f t="shared" si="26"/>
        <v>0</v>
      </c>
      <c r="CB23" s="102">
        <f t="shared" si="27"/>
        <v>0</v>
      </c>
      <c r="CC23" s="102">
        <f t="shared" si="28"/>
        <v>0</v>
      </c>
      <c r="CD23" s="108"/>
      <c r="CE23" s="94"/>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row>
    <row r="24" spans="1:188" ht="26.25" x14ac:dyDescent="0.4">
      <c r="A24" s="10" t="s">
        <v>219</v>
      </c>
      <c r="B24" s="11"/>
      <c r="C24" s="53" t="s">
        <v>62</v>
      </c>
      <c r="D24" s="50">
        <f>+D25+D26+D27</f>
        <v>1996000000</v>
      </c>
      <c r="E24" s="206">
        <f>+E25+E26+E27</f>
        <v>1704785980</v>
      </c>
      <c r="F24" s="50">
        <f>+F25+F26+F27</f>
        <v>182907580</v>
      </c>
      <c r="G24" s="49"/>
      <c r="H24" s="49"/>
      <c r="I24" s="50">
        <f>+D24+E24-F24</f>
        <v>3517878400</v>
      </c>
      <c r="J24" s="50">
        <f t="shared" ref="J24:U24" si="50">+J25+J26+J27</f>
        <v>0</v>
      </c>
      <c r="K24" s="50">
        <f t="shared" si="50"/>
        <v>0</v>
      </c>
      <c r="L24" s="50">
        <f>+L25+L26+L27</f>
        <v>151200000</v>
      </c>
      <c r="M24" s="50">
        <f t="shared" si="50"/>
        <v>75600000</v>
      </c>
      <c r="N24" s="50">
        <f>+N25+N26+N27</f>
        <v>0</v>
      </c>
      <c r="O24" s="228">
        <f>+O25+O26+O27</f>
        <v>123966666</v>
      </c>
      <c r="P24" s="50">
        <f>+P25+P26+P27</f>
        <v>123966666</v>
      </c>
      <c r="Q24" s="50">
        <f t="shared" si="50"/>
        <v>212216666</v>
      </c>
      <c r="R24" s="206">
        <f t="shared" si="50"/>
        <v>628204921</v>
      </c>
      <c r="S24" s="50">
        <f t="shared" si="50"/>
        <v>647478504</v>
      </c>
      <c r="T24" s="50">
        <f t="shared" si="50"/>
        <v>1010186132</v>
      </c>
      <c r="U24" s="50">
        <f t="shared" si="50"/>
        <v>545058845</v>
      </c>
      <c r="V24" s="50">
        <f t="shared" si="2"/>
        <v>3517878400</v>
      </c>
      <c r="W24" s="161">
        <f t="shared" si="35"/>
        <v>0</v>
      </c>
      <c r="X24" s="12"/>
      <c r="Y24" s="11"/>
      <c r="Z24" s="53" t="s">
        <v>62</v>
      </c>
      <c r="AA24" s="50">
        <f>+AA25+AA26+AA27</f>
        <v>3517878400</v>
      </c>
      <c r="AB24" s="50">
        <f t="shared" ref="AB24:AF28" si="51">+E24</f>
        <v>1704785980</v>
      </c>
      <c r="AC24" s="50">
        <f t="shared" si="51"/>
        <v>182907580</v>
      </c>
      <c r="AD24" s="50">
        <f t="shared" si="51"/>
        <v>0</v>
      </c>
      <c r="AE24" s="50">
        <f t="shared" si="51"/>
        <v>0</v>
      </c>
      <c r="AF24" s="99">
        <f t="shared" si="51"/>
        <v>3517878400</v>
      </c>
      <c r="AG24" s="99">
        <f>+AG25+AG26+AG27</f>
        <v>0</v>
      </c>
      <c r="AH24" s="99">
        <f>+AH25+AH26+AH27</f>
        <v>0</v>
      </c>
      <c r="AI24" s="99">
        <f t="shared" ref="AI24:AR24" si="52">+AI25+AI26+AI27</f>
        <v>151200000</v>
      </c>
      <c r="AJ24" s="99">
        <f t="shared" si="52"/>
        <v>75600000</v>
      </c>
      <c r="AK24" s="99">
        <f t="shared" si="52"/>
        <v>0</v>
      </c>
      <c r="AL24" s="99">
        <f t="shared" si="52"/>
        <v>0</v>
      </c>
      <c r="AM24" s="99">
        <f t="shared" si="52"/>
        <v>425217444</v>
      </c>
      <c r="AN24" s="220">
        <f t="shared" si="52"/>
        <v>212514142</v>
      </c>
      <c r="AO24" s="220">
        <f t="shared" si="52"/>
        <v>145092212</v>
      </c>
      <c r="AP24" s="99">
        <f t="shared" si="52"/>
        <v>0</v>
      </c>
      <c r="AQ24" s="99">
        <f t="shared" si="52"/>
        <v>0</v>
      </c>
      <c r="AR24" s="99">
        <f t="shared" si="52"/>
        <v>0</v>
      </c>
      <c r="AS24" s="158">
        <f t="shared" si="29"/>
        <v>1009623798</v>
      </c>
      <c r="AT24" s="12"/>
      <c r="AU24" s="12"/>
      <c r="AV24" s="11"/>
      <c r="AW24" s="53" t="s">
        <v>62</v>
      </c>
      <c r="AX24" s="50">
        <f>+AX25+AX26+AX27</f>
        <v>3517878400</v>
      </c>
      <c r="AY24" s="50">
        <f t="shared" ref="AY24:BD27" si="53">+E24</f>
        <v>1704785980</v>
      </c>
      <c r="AZ24" s="50">
        <f t="shared" si="53"/>
        <v>182907580</v>
      </c>
      <c r="BA24" s="50">
        <f t="shared" si="53"/>
        <v>0</v>
      </c>
      <c r="BB24" s="50">
        <f t="shared" si="53"/>
        <v>0</v>
      </c>
      <c r="BC24" s="49">
        <f t="shared" si="53"/>
        <v>3517878400</v>
      </c>
      <c r="BD24" s="100">
        <f t="shared" si="53"/>
        <v>0</v>
      </c>
      <c r="BE24" s="100">
        <f t="shared" si="49"/>
        <v>0</v>
      </c>
      <c r="BF24" s="102">
        <f t="shared" si="32"/>
        <v>0</v>
      </c>
      <c r="BG24" s="102">
        <f t="shared" si="33"/>
        <v>0</v>
      </c>
      <c r="BH24" s="102">
        <f t="shared" si="7"/>
        <v>151200000</v>
      </c>
      <c r="BI24" s="102">
        <f t="shared" si="8"/>
        <v>151200000</v>
      </c>
      <c r="BJ24" s="102">
        <f t="shared" si="9"/>
        <v>75600000</v>
      </c>
      <c r="BK24" s="102">
        <f t="shared" si="10"/>
        <v>75600000</v>
      </c>
      <c r="BL24" s="102">
        <f t="shared" si="11"/>
        <v>0</v>
      </c>
      <c r="BM24" s="102">
        <f t="shared" si="12"/>
        <v>0</v>
      </c>
      <c r="BN24" s="102">
        <f t="shared" si="13"/>
        <v>123966666</v>
      </c>
      <c r="BO24" s="102">
        <f t="shared" si="14"/>
        <v>0</v>
      </c>
      <c r="BP24" s="102">
        <f t="shared" si="15"/>
        <v>123966666</v>
      </c>
      <c r="BQ24" s="102">
        <f t="shared" si="16"/>
        <v>425217444</v>
      </c>
      <c r="BR24" s="175">
        <f t="shared" si="17"/>
        <v>212216666</v>
      </c>
      <c r="BS24" s="102">
        <f t="shared" si="18"/>
        <v>212514142</v>
      </c>
      <c r="BT24" s="102">
        <f t="shared" si="19"/>
        <v>628204921</v>
      </c>
      <c r="BU24" s="204">
        <f t="shared" si="20"/>
        <v>145092212</v>
      </c>
      <c r="BV24" s="102">
        <f t="shared" si="21"/>
        <v>647478504</v>
      </c>
      <c r="BW24" s="102">
        <f t="shared" si="22"/>
        <v>0</v>
      </c>
      <c r="BX24" s="102">
        <f t="shared" si="23"/>
        <v>1010186132</v>
      </c>
      <c r="BY24" s="102">
        <f t="shared" si="24"/>
        <v>0</v>
      </c>
      <c r="BZ24" s="102">
        <f t="shared" si="25"/>
        <v>545058845</v>
      </c>
      <c r="CA24" s="102">
        <f t="shared" si="26"/>
        <v>0</v>
      </c>
      <c r="CB24" s="102">
        <f t="shared" si="27"/>
        <v>3517878400</v>
      </c>
      <c r="CC24" s="102">
        <f t="shared" si="28"/>
        <v>1009623798</v>
      </c>
      <c r="CD24" s="108"/>
      <c r="CE24" s="94"/>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row>
    <row r="25" spans="1:188" ht="26.25" x14ac:dyDescent="0.4">
      <c r="B25" s="11"/>
      <c r="C25" s="54" t="s">
        <v>63</v>
      </c>
      <c r="D25" s="49">
        <v>0</v>
      </c>
      <c r="E25" s="197">
        <v>704785980</v>
      </c>
      <c r="F25" s="49">
        <v>0</v>
      </c>
      <c r="G25" s="49"/>
      <c r="H25" s="49"/>
      <c r="I25" s="49">
        <f>+D25+E25-F25</f>
        <v>704785980</v>
      </c>
      <c r="J25" s="49">
        <v>0</v>
      </c>
      <c r="K25" s="49">
        <v>0</v>
      </c>
      <c r="L25" s="49">
        <v>0</v>
      </c>
      <c r="M25" s="49">
        <v>0</v>
      </c>
      <c r="N25" s="49">
        <v>0</v>
      </c>
      <c r="O25" s="229">
        <v>0</v>
      </c>
      <c r="P25" s="49">
        <v>0</v>
      </c>
      <c r="Q25" s="49">
        <v>0</v>
      </c>
      <c r="R25" s="197">
        <v>422871588</v>
      </c>
      <c r="S25" s="49">
        <v>211435794</v>
      </c>
      <c r="T25" s="49">
        <v>0</v>
      </c>
      <c r="U25" s="49">
        <v>70478598</v>
      </c>
      <c r="V25" s="49">
        <f t="shared" si="2"/>
        <v>704785980</v>
      </c>
      <c r="W25" s="161">
        <f t="shared" si="35"/>
        <v>0</v>
      </c>
      <c r="X25" s="12"/>
      <c r="Y25" s="11"/>
      <c r="Z25" s="54" t="s">
        <v>63</v>
      </c>
      <c r="AA25" s="49">
        <f>I25</f>
        <v>704785980</v>
      </c>
      <c r="AB25" s="50">
        <f t="shared" si="51"/>
        <v>704785980</v>
      </c>
      <c r="AC25" s="50">
        <f t="shared" si="51"/>
        <v>0</v>
      </c>
      <c r="AD25" s="50">
        <f t="shared" si="51"/>
        <v>0</v>
      </c>
      <c r="AE25" s="50">
        <f t="shared" si="51"/>
        <v>0</v>
      </c>
      <c r="AF25" s="101">
        <f t="shared" si="51"/>
        <v>704785980</v>
      </c>
      <c r="AG25" s="101">
        <v>0</v>
      </c>
      <c r="AH25" s="101">
        <v>0</v>
      </c>
      <c r="AI25" s="101">
        <v>0</v>
      </c>
      <c r="AJ25" s="101">
        <v>0</v>
      </c>
      <c r="AK25" s="101">
        <v>0</v>
      </c>
      <c r="AL25" s="101">
        <v>0</v>
      </c>
      <c r="AM25" s="101">
        <v>0</v>
      </c>
      <c r="AN25" s="221">
        <v>0</v>
      </c>
      <c r="AO25" s="221">
        <v>80175546</v>
      </c>
      <c r="AP25" s="101">
        <v>0</v>
      </c>
      <c r="AQ25" s="101">
        <v>0</v>
      </c>
      <c r="AR25" s="101">
        <v>0</v>
      </c>
      <c r="AS25" s="158">
        <f t="shared" si="29"/>
        <v>80175546</v>
      </c>
      <c r="AT25" s="12"/>
      <c r="AU25" s="12"/>
      <c r="AV25" s="11"/>
      <c r="AW25" s="54" t="s">
        <v>63</v>
      </c>
      <c r="AX25" s="49">
        <f>AF25</f>
        <v>704785980</v>
      </c>
      <c r="AY25" s="50">
        <f t="shared" si="53"/>
        <v>704785980</v>
      </c>
      <c r="AZ25" s="50">
        <f t="shared" si="53"/>
        <v>0</v>
      </c>
      <c r="BA25" s="50">
        <f t="shared" si="53"/>
        <v>0</v>
      </c>
      <c r="BB25" s="50">
        <f t="shared" si="53"/>
        <v>0</v>
      </c>
      <c r="BC25" s="49">
        <f t="shared" si="53"/>
        <v>704785980</v>
      </c>
      <c r="BD25" s="100">
        <f t="shared" si="53"/>
        <v>0</v>
      </c>
      <c r="BE25" s="100">
        <f t="shared" si="49"/>
        <v>0</v>
      </c>
      <c r="BF25" s="102">
        <f t="shared" si="32"/>
        <v>0</v>
      </c>
      <c r="BG25" s="102">
        <f t="shared" si="33"/>
        <v>0</v>
      </c>
      <c r="BH25" s="102">
        <f t="shared" si="7"/>
        <v>0</v>
      </c>
      <c r="BI25" s="102">
        <f t="shared" si="8"/>
        <v>0</v>
      </c>
      <c r="BJ25" s="102">
        <f t="shared" si="9"/>
        <v>0</v>
      </c>
      <c r="BK25" s="102">
        <f t="shared" si="10"/>
        <v>0</v>
      </c>
      <c r="BL25" s="102">
        <f t="shared" si="11"/>
        <v>0</v>
      </c>
      <c r="BM25" s="102">
        <f t="shared" si="12"/>
        <v>0</v>
      </c>
      <c r="BN25" s="102">
        <f t="shared" si="13"/>
        <v>0</v>
      </c>
      <c r="BO25" s="102">
        <f t="shared" si="14"/>
        <v>0</v>
      </c>
      <c r="BP25" s="102">
        <f t="shared" si="15"/>
        <v>0</v>
      </c>
      <c r="BQ25" s="102">
        <f t="shared" si="16"/>
        <v>0</v>
      </c>
      <c r="BR25" s="175">
        <f t="shared" si="17"/>
        <v>0</v>
      </c>
      <c r="BS25" s="102">
        <f t="shared" si="18"/>
        <v>0</v>
      </c>
      <c r="BT25" s="102">
        <f t="shared" si="19"/>
        <v>422871588</v>
      </c>
      <c r="BU25" s="204">
        <f t="shared" si="20"/>
        <v>80175546</v>
      </c>
      <c r="BV25" s="102">
        <f t="shared" si="21"/>
        <v>211435794</v>
      </c>
      <c r="BW25" s="102">
        <f t="shared" si="22"/>
        <v>0</v>
      </c>
      <c r="BX25" s="102">
        <f t="shared" si="23"/>
        <v>0</v>
      </c>
      <c r="BY25" s="102">
        <f t="shared" si="24"/>
        <v>0</v>
      </c>
      <c r="BZ25" s="102">
        <f t="shared" si="25"/>
        <v>70478598</v>
      </c>
      <c r="CA25" s="102">
        <f t="shared" si="26"/>
        <v>0</v>
      </c>
      <c r="CB25" s="102">
        <f t="shared" si="27"/>
        <v>704785980</v>
      </c>
      <c r="CC25" s="102">
        <f t="shared" si="28"/>
        <v>80175546</v>
      </c>
      <c r="CD25" s="108"/>
      <c r="CE25" s="94"/>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row>
    <row r="26" spans="1:188" ht="26.25" x14ac:dyDescent="0.4">
      <c r="B26" s="11"/>
      <c r="C26" s="54" t="s">
        <v>64</v>
      </c>
      <c r="D26" s="49">
        <v>1996000000</v>
      </c>
      <c r="E26" s="197">
        <v>1000000000</v>
      </c>
      <c r="F26" s="49">
        <v>182907580</v>
      </c>
      <c r="G26" s="49"/>
      <c r="H26" s="49"/>
      <c r="I26" s="49">
        <f t="shared" si="0"/>
        <v>2813092420</v>
      </c>
      <c r="J26" s="49">
        <f t="shared" ref="J26:K26" si="54">+J95-J149</f>
        <v>0</v>
      </c>
      <c r="K26" s="49">
        <f t="shared" si="54"/>
        <v>0</v>
      </c>
      <c r="L26" s="49">
        <f>+L95-L149</f>
        <v>151200000</v>
      </c>
      <c r="M26" s="49">
        <f t="shared" ref="M26:U26" si="55">+M95-M149</f>
        <v>75600000</v>
      </c>
      <c r="N26" s="49">
        <f t="shared" si="55"/>
        <v>0</v>
      </c>
      <c r="O26" s="49">
        <f t="shared" si="55"/>
        <v>123966666</v>
      </c>
      <c r="P26" s="49">
        <f t="shared" si="55"/>
        <v>123966666</v>
      </c>
      <c r="Q26" s="49">
        <f t="shared" si="55"/>
        <v>212216666</v>
      </c>
      <c r="R26" s="49">
        <f t="shared" si="55"/>
        <v>205333333</v>
      </c>
      <c r="S26" s="49">
        <f t="shared" si="55"/>
        <v>436042710</v>
      </c>
      <c r="T26" s="49">
        <f t="shared" si="55"/>
        <v>1010186132</v>
      </c>
      <c r="U26" s="49">
        <f t="shared" si="55"/>
        <v>474580247</v>
      </c>
      <c r="V26" s="49">
        <f t="shared" si="2"/>
        <v>2813092420</v>
      </c>
      <c r="W26" s="161">
        <f t="shared" si="35"/>
        <v>0</v>
      </c>
      <c r="X26" s="12"/>
      <c r="Y26" s="11"/>
      <c r="Z26" s="54" t="s">
        <v>64</v>
      </c>
      <c r="AA26" s="49">
        <f>I26</f>
        <v>2813092420</v>
      </c>
      <c r="AB26" s="50">
        <f t="shared" si="51"/>
        <v>1000000000</v>
      </c>
      <c r="AC26" s="50">
        <f t="shared" si="51"/>
        <v>182907580</v>
      </c>
      <c r="AD26" s="50">
        <f t="shared" si="51"/>
        <v>0</v>
      </c>
      <c r="AE26" s="50">
        <f t="shared" si="51"/>
        <v>0</v>
      </c>
      <c r="AF26" s="101">
        <f t="shared" si="51"/>
        <v>2813092420</v>
      </c>
      <c r="AG26" s="101">
        <v>0</v>
      </c>
      <c r="AH26" s="101">
        <v>0</v>
      </c>
      <c r="AI26" s="101">
        <v>151200000</v>
      </c>
      <c r="AJ26" s="101">
        <v>75600000</v>
      </c>
      <c r="AK26" s="101">
        <v>0</v>
      </c>
      <c r="AL26" s="101">
        <v>0</v>
      </c>
      <c r="AM26" s="101">
        <v>425217444</v>
      </c>
      <c r="AN26" s="221">
        <v>212514142</v>
      </c>
      <c r="AO26" s="221">
        <v>64916666</v>
      </c>
      <c r="AP26" s="101">
        <v>0</v>
      </c>
      <c r="AQ26" s="101">
        <v>0</v>
      </c>
      <c r="AR26" s="101">
        <v>0</v>
      </c>
      <c r="AS26" s="158">
        <f t="shared" si="29"/>
        <v>929448252</v>
      </c>
      <c r="AT26" s="12"/>
      <c r="AU26" s="12"/>
      <c r="AV26" s="11"/>
      <c r="AW26" s="54" t="s">
        <v>64</v>
      </c>
      <c r="AX26" s="49">
        <f>AF26</f>
        <v>2813092420</v>
      </c>
      <c r="AY26" s="50">
        <f t="shared" si="53"/>
        <v>1000000000</v>
      </c>
      <c r="AZ26" s="50">
        <f t="shared" si="53"/>
        <v>182907580</v>
      </c>
      <c r="BA26" s="50">
        <f t="shared" si="53"/>
        <v>0</v>
      </c>
      <c r="BB26" s="50">
        <f t="shared" si="53"/>
        <v>0</v>
      </c>
      <c r="BC26" s="49">
        <f t="shared" si="53"/>
        <v>2813092420</v>
      </c>
      <c r="BD26" s="100">
        <f t="shared" si="53"/>
        <v>0</v>
      </c>
      <c r="BE26" s="100">
        <f t="shared" si="49"/>
        <v>0</v>
      </c>
      <c r="BF26" s="102">
        <f t="shared" si="32"/>
        <v>0</v>
      </c>
      <c r="BG26" s="102">
        <f t="shared" si="33"/>
        <v>0</v>
      </c>
      <c r="BH26" s="102">
        <f t="shared" si="7"/>
        <v>151200000</v>
      </c>
      <c r="BI26" s="102">
        <f t="shared" si="8"/>
        <v>151200000</v>
      </c>
      <c r="BJ26" s="102">
        <f t="shared" si="9"/>
        <v>75600000</v>
      </c>
      <c r="BK26" s="102">
        <f t="shared" si="10"/>
        <v>75600000</v>
      </c>
      <c r="BL26" s="102">
        <f>N26</f>
        <v>0</v>
      </c>
      <c r="BM26" s="102">
        <f t="shared" si="12"/>
        <v>0</v>
      </c>
      <c r="BN26" s="102">
        <f>O26</f>
        <v>123966666</v>
      </c>
      <c r="BO26" s="102">
        <f t="shared" si="14"/>
        <v>0</v>
      </c>
      <c r="BP26" s="102">
        <f>P26</f>
        <v>123966666</v>
      </c>
      <c r="BQ26" s="102">
        <f t="shared" si="16"/>
        <v>425217444</v>
      </c>
      <c r="BR26" s="175">
        <f t="shared" si="17"/>
        <v>212216666</v>
      </c>
      <c r="BS26" s="102">
        <f t="shared" si="18"/>
        <v>212514142</v>
      </c>
      <c r="BT26" s="102">
        <f t="shared" si="19"/>
        <v>205333333</v>
      </c>
      <c r="BU26" s="204">
        <f t="shared" si="20"/>
        <v>64916666</v>
      </c>
      <c r="BV26" s="102">
        <f t="shared" si="21"/>
        <v>436042710</v>
      </c>
      <c r="BW26" s="102">
        <f t="shared" si="22"/>
        <v>0</v>
      </c>
      <c r="BX26" s="102">
        <f t="shared" si="23"/>
        <v>1010186132</v>
      </c>
      <c r="BY26" s="102">
        <f t="shared" si="24"/>
        <v>0</v>
      </c>
      <c r="BZ26" s="102">
        <f t="shared" si="25"/>
        <v>474580247</v>
      </c>
      <c r="CA26" s="102">
        <f t="shared" si="26"/>
        <v>0</v>
      </c>
      <c r="CB26" s="102">
        <f t="shared" si="27"/>
        <v>2813092420</v>
      </c>
      <c r="CC26" s="102">
        <f t="shared" si="28"/>
        <v>929448252</v>
      </c>
      <c r="CD26" s="108"/>
      <c r="CE26" s="94"/>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row>
    <row r="27" spans="1:188" ht="26.25" x14ac:dyDescent="0.4">
      <c r="B27" s="11"/>
      <c r="C27" s="54" t="s">
        <v>65</v>
      </c>
      <c r="D27" s="49">
        <v>0</v>
      </c>
      <c r="E27" s="49">
        <v>0</v>
      </c>
      <c r="F27" s="49">
        <v>0</v>
      </c>
      <c r="G27" s="49"/>
      <c r="H27" s="49"/>
      <c r="I27" s="49">
        <f>+D27+E27-F27</f>
        <v>0</v>
      </c>
      <c r="J27" s="49">
        <v>0</v>
      </c>
      <c r="K27" s="49">
        <v>0</v>
      </c>
      <c r="L27" s="49">
        <v>0</v>
      </c>
      <c r="M27" s="49">
        <v>0</v>
      </c>
      <c r="N27" s="49">
        <v>0</v>
      </c>
      <c r="O27" s="229">
        <v>0</v>
      </c>
      <c r="P27" s="49">
        <v>0</v>
      </c>
      <c r="Q27" s="49">
        <v>0</v>
      </c>
      <c r="R27" s="197">
        <v>0</v>
      </c>
      <c r="S27" s="49">
        <v>0</v>
      </c>
      <c r="T27" s="49">
        <v>0</v>
      </c>
      <c r="U27" s="49">
        <v>0</v>
      </c>
      <c r="V27" s="49">
        <f t="shared" si="2"/>
        <v>0</v>
      </c>
      <c r="W27" s="161">
        <f t="shared" si="35"/>
        <v>0</v>
      </c>
      <c r="X27" s="12"/>
      <c r="Y27" s="11"/>
      <c r="Z27" s="54" t="s">
        <v>65</v>
      </c>
      <c r="AA27" s="49">
        <f>I27</f>
        <v>0</v>
      </c>
      <c r="AB27" s="50">
        <f t="shared" si="51"/>
        <v>0</v>
      </c>
      <c r="AC27" s="50">
        <f t="shared" si="51"/>
        <v>0</v>
      </c>
      <c r="AD27" s="50">
        <f t="shared" si="51"/>
        <v>0</v>
      </c>
      <c r="AE27" s="50">
        <f t="shared" si="51"/>
        <v>0</v>
      </c>
      <c r="AF27" s="101">
        <f t="shared" si="51"/>
        <v>0</v>
      </c>
      <c r="AG27" s="101">
        <v>0</v>
      </c>
      <c r="AH27" s="101">
        <v>0</v>
      </c>
      <c r="AI27" s="101">
        <v>0</v>
      </c>
      <c r="AJ27" s="101">
        <v>0</v>
      </c>
      <c r="AK27" s="101">
        <v>0</v>
      </c>
      <c r="AL27" s="101">
        <v>0</v>
      </c>
      <c r="AM27" s="101">
        <v>0</v>
      </c>
      <c r="AN27" s="221">
        <v>0</v>
      </c>
      <c r="AO27" s="221">
        <v>0</v>
      </c>
      <c r="AP27" s="101">
        <v>0</v>
      </c>
      <c r="AQ27" s="101">
        <v>0</v>
      </c>
      <c r="AR27" s="101">
        <v>0</v>
      </c>
      <c r="AS27" s="158">
        <f t="shared" si="29"/>
        <v>0</v>
      </c>
      <c r="AT27" s="12"/>
      <c r="AU27" s="12"/>
      <c r="AV27" s="11"/>
      <c r="AW27" s="54" t="s">
        <v>65</v>
      </c>
      <c r="AX27" s="49">
        <f>AF27</f>
        <v>0</v>
      </c>
      <c r="AY27" s="50">
        <f t="shared" si="53"/>
        <v>0</v>
      </c>
      <c r="AZ27" s="50">
        <f t="shared" si="53"/>
        <v>0</v>
      </c>
      <c r="BA27" s="50">
        <f t="shared" si="53"/>
        <v>0</v>
      </c>
      <c r="BB27" s="50">
        <f t="shared" si="53"/>
        <v>0</v>
      </c>
      <c r="BC27" s="49">
        <f t="shared" si="53"/>
        <v>0</v>
      </c>
      <c r="BD27" s="100">
        <f t="shared" si="53"/>
        <v>0</v>
      </c>
      <c r="BE27" s="100">
        <f t="shared" si="49"/>
        <v>0</v>
      </c>
      <c r="BF27" s="102">
        <f t="shared" si="32"/>
        <v>0</v>
      </c>
      <c r="BG27" s="102">
        <f t="shared" si="33"/>
        <v>0</v>
      </c>
      <c r="BH27" s="102">
        <f t="shared" si="7"/>
        <v>0</v>
      </c>
      <c r="BI27" s="102">
        <f t="shared" si="8"/>
        <v>0</v>
      </c>
      <c r="BJ27" s="102">
        <f t="shared" si="9"/>
        <v>0</v>
      </c>
      <c r="BK27" s="102">
        <f t="shared" si="10"/>
        <v>0</v>
      </c>
      <c r="BL27" s="102">
        <f t="shared" si="11"/>
        <v>0</v>
      </c>
      <c r="BM27" s="102">
        <f t="shared" si="12"/>
        <v>0</v>
      </c>
      <c r="BN27" s="102">
        <f t="shared" si="13"/>
        <v>0</v>
      </c>
      <c r="BO27" s="102">
        <f t="shared" si="14"/>
        <v>0</v>
      </c>
      <c r="BP27" s="102">
        <f t="shared" si="15"/>
        <v>0</v>
      </c>
      <c r="BQ27" s="102">
        <f t="shared" si="16"/>
        <v>0</v>
      </c>
      <c r="BR27" s="175">
        <f t="shared" si="17"/>
        <v>0</v>
      </c>
      <c r="BS27" s="102">
        <f t="shared" si="18"/>
        <v>0</v>
      </c>
      <c r="BT27" s="102">
        <f t="shared" si="19"/>
        <v>0</v>
      </c>
      <c r="BU27" s="204">
        <f t="shared" si="20"/>
        <v>0</v>
      </c>
      <c r="BV27" s="102">
        <f t="shared" si="21"/>
        <v>0</v>
      </c>
      <c r="BW27" s="102">
        <f t="shared" si="22"/>
        <v>0</v>
      </c>
      <c r="BX27" s="102">
        <f t="shared" si="23"/>
        <v>0</v>
      </c>
      <c r="BY27" s="102">
        <f t="shared" si="24"/>
        <v>0</v>
      </c>
      <c r="BZ27" s="102">
        <f t="shared" si="25"/>
        <v>0</v>
      </c>
      <c r="CA27" s="102">
        <f t="shared" si="26"/>
        <v>0</v>
      </c>
      <c r="CB27" s="102">
        <f t="shared" si="27"/>
        <v>0</v>
      </c>
      <c r="CC27" s="102">
        <f t="shared" si="28"/>
        <v>0</v>
      </c>
      <c r="CD27" s="110"/>
      <c r="CE27" s="96"/>
      <c r="CF27" s="41"/>
      <c r="CG27" s="41"/>
      <c r="CH27" s="41"/>
      <c r="CI27" s="41"/>
      <c r="CJ27" s="41"/>
      <c r="CK27" s="41"/>
      <c r="CL27" s="41"/>
      <c r="CM27" s="43"/>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row>
    <row r="28" spans="1:188" s="15" customFormat="1" ht="78.75" x14ac:dyDescent="0.4">
      <c r="B28" s="16" t="s">
        <v>66</v>
      </c>
      <c r="C28" s="53" t="s">
        <v>67</v>
      </c>
      <c r="D28" s="50">
        <f>+D8+D12+D20</f>
        <v>4906620563</v>
      </c>
      <c r="E28" s="50">
        <f>+E8+E12+E20</f>
        <v>1929222688.6100001</v>
      </c>
      <c r="F28" s="50">
        <f>+F8+F12+F20</f>
        <v>182907580</v>
      </c>
      <c r="G28" s="50"/>
      <c r="H28" s="50"/>
      <c r="I28" s="50">
        <f>+I8+I12+I20</f>
        <v>6652935671.6099997</v>
      </c>
      <c r="J28" s="50">
        <f t="shared" ref="J28:U28" si="56">+J8+J12+J20</f>
        <v>9426298.6300000008</v>
      </c>
      <c r="K28" s="50">
        <f>+K8+K12+K20</f>
        <v>241466871.13</v>
      </c>
      <c r="L28" s="50">
        <f t="shared" si="56"/>
        <v>357088626</v>
      </c>
      <c r="M28" s="50">
        <f t="shared" si="56"/>
        <v>283726878</v>
      </c>
      <c r="N28" s="50">
        <f t="shared" si="56"/>
        <v>222473186</v>
      </c>
      <c r="O28" s="228">
        <f t="shared" si="56"/>
        <v>323637071</v>
      </c>
      <c r="P28" s="50">
        <f t="shared" si="56"/>
        <v>459086797.66999996</v>
      </c>
      <c r="Q28" s="50">
        <f t="shared" si="56"/>
        <v>431416763.66999996</v>
      </c>
      <c r="R28" s="206">
        <f t="shared" si="56"/>
        <v>1071841727.38</v>
      </c>
      <c r="S28" s="50">
        <f t="shared" si="56"/>
        <v>813478504</v>
      </c>
      <c r="T28" s="50">
        <f t="shared" si="56"/>
        <v>1335292973</v>
      </c>
      <c r="U28" s="50">
        <f t="shared" si="56"/>
        <v>1103999976</v>
      </c>
      <c r="V28" s="50">
        <f t="shared" si="2"/>
        <v>6652935672.4799995</v>
      </c>
      <c r="W28" s="157"/>
      <c r="X28" s="17"/>
      <c r="Y28" s="16" t="s">
        <v>66</v>
      </c>
      <c r="Z28" s="53" t="s">
        <v>67</v>
      </c>
      <c r="AA28" s="50">
        <f>+AA8+AA12+AA20</f>
        <v>6652935671.6099997</v>
      </c>
      <c r="AB28" s="50">
        <f t="shared" si="51"/>
        <v>1929222688.6100001</v>
      </c>
      <c r="AC28" s="50">
        <f t="shared" si="51"/>
        <v>182907580</v>
      </c>
      <c r="AD28" s="50">
        <f t="shared" si="51"/>
        <v>0</v>
      </c>
      <c r="AE28" s="50">
        <f t="shared" si="51"/>
        <v>0</v>
      </c>
      <c r="AF28" s="50">
        <f t="shared" si="51"/>
        <v>6652935671.6099997</v>
      </c>
      <c r="AG28" s="50">
        <f>+AG8+AG12+AG20+AG24</f>
        <v>9426298.6300000008</v>
      </c>
      <c r="AH28" s="50">
        <f>+AH8+AH12+AH20+AH24</f>
        <v>250452973.93000001</v>
      </c>
      <c r="AI28" s="50">
        <f>+AI8+AI12+AI20</f>
        <v>322035201.15999997</v>
      </c>
      <c r="AJ28" s="50">
        <f>+AJ12+AJ20+AJ8</f>
        <v>408549877.31999993</v>
      </c>
      <c r="AK28" s="50">
        <f t="shared" ref="AK28:AS28" si="57">+AK8+AK12+AK20+AK24</f>
        <v>238507047.31999993</v>
      </c>
      <c r="AL28" s="50">
        <f t="shared" si="57"/>
        <v>347308730.54999989</v>
      </c>
      <c r="AM28" s="50">
        <f t="shared" si="57"/>
        <v>1045070515.9099998</v>
      </c>
      <c r="AN28" s="170">
        <f>+AN8+AN12+AN20+AN24</f>
        <v>1136555061.6399999</v>
      </c>
      <c r="AO28" s="170">
        <f t="shared" si="57"/>
        <v>1209750119.3199999</v>
      </c>
      <c r="AP28" s="50">
        <f t="shared" si="57"/>
        <v>0</v>
      </c>
      <c r="AQ28" s="50">
        <f t="shared" si="57"/>
        <v>0</v>
      </c>
      <c r="AR28" s="50">
        <f t="shared" si="57"/>
        <v>0</v>
      </c>
      <c r="AS28" s="50">
        <f t="shared" si="57"/>
        <v>5194455825.7799997</v>
      </c>
      <c r="AT28" s="17"/>
      <c r="AU28" s="17"/>
      <c r="AV28" s="16" t="s">
        <v>66</v>
      </c>
      <c r="AW28" s="51" t="s">
        <v>67</v>
      </c>
      <c r="AX28" s="50">
        <f t="shared" ref="AX28:BC28" si="58">+AX8+AX12+AX20</f>
        <v>6652935671.6099997</v>
      </c>
      <c r="AY28" s="50">
        <f t="shared" si="58"/>
        <v>1929222688.6100001</v>
      </c>
      <c r="AZ28" s="50">
        <f t="shared" si="58"/>
        <v>182907580</v>
      </c>
      <c r="BA28" s="50">
        <f t="shared" si="58"/>
        <v>0</v>
      </c>
      <c r="BB28" s="50">
        <f t="shared" si="58"/>
        <v>0</v>
      </c>
      <c r="BC28" s="50">
        <f t="shared" si="58"/>
        <v>6652935671.6099997</v>
      </c>
      <c r="BD28" s="102">
        <f>J28</f>
        <v>9426298.6300000008</v>
      </c>
      <c r="BE28" s="102">
        <f>AG28</f>
        <v>9426298.6300000008</v>
      </c>
      <c r="BF28" s="102">
        <f>K28</f>
        <v>241466871.13</v>
      </c>
      <c r="BG28" s="102">
        <f>AH28</f>
        <v>250452973.93000001</v>
      </c>
      <c r="BH28" s="102">
        <f>L28</f>
        <v>357088626</v>
      </c>
      <c r="BI28" s="102">
        <f>AI28</f>
        <v>322035201.15999997</v>
      </c>
      <c r="BJ28" s="102">
        <f t="shared" si="9"/>
        <v>283726878</v>
      </c>
      <c r="BK28" s="102">
        <f>AJ28</f>
        <v>408549877.31999993</v>
      </c>
      <c r="BL28" s="102">
        <f t="shared" si="11"/>
        <v>222473186</v>
      </c>
      <c r="BM28" s="102">
        <f>AK28</f>
        <v>238507047.31999993</v>
      </c>
      <c r="BN28" s="102">
        <f t="shared" si="13"/>
        <v>323637071</v>
      </c>
      <c r="BO28" s="102">
        <f>AL28</f>
        <v>347308730.54999989</v>
      </c>
      <c r="BP28" s="102">
        <f t="shared" si="15"/>
        <v>459086797.66999996</v>
      </c>
      <c r="BQ28" s="102">
        <f>AM28</f>
        <v>1045070515.9099998</v>
      </c>
      <c r="BR28" s="175">
        <f t="shared" si="17"/>
        <v>431416763.66999996</v>
      </c>
      <c r="BS28" s="102">
        <f>AN28</f>
        <v>1136555061.6399999</v>
      </c>
      <c r="BT28" s="102">
        <f>R28</f>
        <v>1071841727.38</v>
      </c>
      <c r="BU28" s="204">
        <f>AO28</f>
        <v>1209750119.3199999</v>
      </c>
      <c r="BV28" s="102">
        <f>S28</f>
        <v>813478504</v>
      </c>
      <c r="BW28" s="102">
        <f>AP28</f>
        <v>0</v>
      </c>
      <c r="BX28" s="102">
        <f>T28</f>
        <v>1335292973</v>
      </c>
      <c r="BY28" s="102">
        <f>AQ28</f>
        <v>0</v>
      </c>
      <c r="BZ28" s="102">
        <f>U28</f>
        <v>1103999976</v>
      </c>
      <c r="CA28" s="102">
        <f>AR28</f>
        <v>0</v>
      </c>
      <c r="CB28" s="102">
        <f>+BD28+BF28+BH28+BJ28+BL28+BN28+BP28+BR28+BT28+BV28+BX28+BZ28</f>
        <v>6652935672.4799995</v>
      </c>
      <c r="CC28" s="102">
        <f>+BE28+BG28+BI28+BK28+BM28+BO28+BQ28+BS28+BU28+BW28+BY28+CA28</f>
        <v>4967655825.7799997</v>
      </c>
      <c r="CD28" s="111"/>
      <c r="CE28" s="97"/>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c r="ET28" s="44"/>
      <c r="EU28" s="44"/>
      <c r="EV28" s="44"/>
      <c r="EW28" s="44"/>
      <c r="EX28" s="44"/>
      <c r="EY28" s="44"/>
      <c r="EZ28" s="44"/>
      <c r="FA28" s="44"/>
      <c r="FB28" s="44"/>
      <c r="FC28" s="44"/>
      <c r="FD28" s="44"/>
      <c r="FE28" s="44"/>
      <c r="FF28" s="44"/>
      <c r="FG28" s="44"/>
      <c r="FH28" s="44"/>
      <c r="FI28" s="44"/>
      <c r="FJ28" s="44"/>
      <c r="FK28" s="44"/>
      <c r="FL28" s="44"/>
      <c r="FM28" s="44"/>
      <c r="FN28" s="44"/>
      <c r="FO28" s="44"/>
      <c r="FP28" s="44"/>
      <c r="FQ28" s="44"/>
      <c r="FR28" s="44"/>
      <c r="FS28" s="44"/>
      <c r="FT28" s="44"/>
      <c r="FU28" s="44"/>
      <c r="FV28" s="44"/>
      <c r="FW28" s="44"/>
      <c r="FX28" s="44"/>
      <c r="FY28" s="44"/>
      <c r="FZ28" s="44"/>
      <c r="GA28" s="44"/>
      <c r="GB28" s="44"/>
      <c r="GC28" s="44"/>
      <c r="GD28" s="44"/>
      <c r="GE28" s="44"/>
      <c r="GF28" s="44"/>
    </row>
    <row r="29" spans="1:188" s="14" customFormat="1" ht="52.5" x14ac:dyDescent="0.25">
      <c r="B29" s="5"/>
      <c r="C29" s="47" t="s">
        <v>68</v>
      </c>
      <c r="D29" s="56" t="s">
        <v>3</v>
      </c>
      <c r="E29" s="56" t="s">
        <v>4</v>
      </c>
      <c r="F29" s="56" t="s">
        <v>5</v>
      </c>
      <c r="G29" s="56" t="s">
        <v>69</v>
      </c>
      <c r="H29" s="56" t="s">
        <v>70</v>
      </c>
      <c r="I29" s="56" t="s">
        <v>6</v>
      </c>
      <c r="J29" s="56" t="s">
        <v>7</v>
      </c>
      <c r="K29" s="56" t="s">
        <v>8</v>
      </c>
      <c r="L29" s="56" t="s">
        <v>9</v>
      </c>
      <c r="M29" s="56" t="s">
        <v>10</v>
      </c>
      <c r="N29" s="56" t="s">
        <v>11</v>
      </c>
      <c r="O29" s="231" t="s">
        <v>12</v>
      </c>
      <c r="P29" s="56" t="s">
        <v>13</v>
      </c>
      <c r="Q29" s="56" t="s">
        <v>14</v>
      </c>
      <c r="R29" s="208" t="s">
        <v>15</v>
      </c>
      <c r="S29" s="56" t="s">
        <v>16</v>
      </c>
      <c r="T29" s="56" t="s">
        <v>17</v>
      </c>
      <c r="U29" s="56" t="s">
        <v>18</v>
      </c>
      <c r="V29" s="56" t="s">
        <v>19</v>
      </c>
      <c r="W29" s="112"/>
      <c r="Y29" s="5"/>
      <c r="Z29" s="47" t="s">
        <v>68</v>
      </c>
      <c r="AA29" s="56" t="s">
        <v>3</v>
      </c>
      <c r="AB29" s="56" t="s">
        <v>4</v>
      </c>
      <c r="AC29" s="56" t="s">
        <v>5</v>
      </c>
      <c r="AD29" s="56" t="s">
        <v>69</v>
      </c>
      <c r="AE29" s="56" t="s">
        <v>70</v>
      </c>
      <c r="AF29" s="56" t="s">
        <v>6</v>
      </c>
      <c r="AG29" s="56" t="s">
        <v>7</v>
      </c>
      <c r="AH29" s="56" t="s">
        <v>8</v>
      </c>
      <c r="AI29" s="47" t="s">
        <v>9</v>
      </c>
      <c r="AJ29" s="47" t="s">
        <v>10</v>
      </c>
      <c r="AK29" s="47" t="s">
        <v>11</v>
      </c>
      <c r="AL29" s="47" t="s">
        <v>12</v>
      </c>
      <c r="AM29" s="47" t="s">
        <v>13</v>
      </c>
      <c r="AN29" s="199" t="s">
        <v>14</v>
      </c>
      <c r="AO29" s="196" t="s">
        <v>15</v>
      </c>
      <c r="AP29" s="47" t="s">
        <v>16</v>
      </c>
      <c r="AQ29" s="47" t="s">
        <v>17</v>
      </c>
      <c r="AR29" s="47" t="s">
        <v>18</v>
      </c>
      <c r="AS29" s="47" t="s">
        <v>19</v>
      </c>
      <c r="AV29" s="5"/>
      <c r="AW29" s="51" t="str">
        <f t="shared" ref="AW29:AW60" si="59">+C29</f>
        <v>GASTOS</v>
      </c>
      <c r="AX29" s="56" t="s">
        <v>3</v>
      </c>
      <c r="AY29" s="50" t="str">
        <f t="shared" ref="AY29:AY60" si="60">+E29</f>
        <v>Adiciones</v>
      </c>
      <c r="AZ29" s="50" t="str">
        <f t="shared" ref="AZ29:AZ60" si="61">+F29</f>
        <v>Reduccion</v>
      </c>
      <c r="BA29" s="50" t="str">
        <f t="shared" ref="BA29:BA60" si="62">+G29</f>
        <v>Creditos</v>
      </c>
      <c r="BB29" s="50" t="str">
        <f t="shared" ref="BB29:BB60" si="63">+H29</f>
        <v>Contracred</v>
      </c>
      <c r="BC29" s="49" t="str">
        <f t="shared" ref="BC29:BC60" si="64">+I29</f>
        <v>Apro Definitiva</v>
      </c>
      <c r="BD29" s="47" t="s">
        <v>20</v>
      </c>
      <c r="BE29" s="47" t="s">
        <v>21</v>
      </c>
      <c r="BF29" s="47" t="s">
        <v>22</v>
      </c>
      <c r="BG29" s="47" t="s">
        <v>23</v>
      </c>
      <c r="BH29" s="47" t="s">
        <v>24</v>
      </c>
      <c r="BI29" s="47" t="s">
        <v>25</v>
      </c>
      <c r="BJ29" s="47" t="s">
        <v>26</v>
      </c>
      <c r="BK29" s="47" t="s">
        <v>27</v>
      </c>
      <c r="BL29" s="47" t="s">
        <v>28</v>
      </c>
      <c r="BM29" s="47" t="s">
        <v>29</v>
      </c>
      <c r="BN29" s="47" t="s">
        <v>30</v>
      </c>
      <c r="BO29" s="47" t="s">
        <v>31</v>
      </c>
      <c r="BP29" s="47" t="s">
        <v>32</v>
      </c>
      <c r="BQ29" s="47" t="s">
        <v>33</v>
      </c>
      <c r="BR29" s="199" t="s">
        <v>34</v>
      </c>
      <c r="BS29" s="47" t="s">
        <v>35</v>
      </c>
      <c r="BT29" s="47" t="s">
        <v>36</v>
      </c>
      <c r="BU29" s="196" t="s">
        <v>37</v>
      </c>
      <c r="BV29" s="47" t="s">
        <v>38</v>
      </c>
      <c r="BW29" s="47" t="s">
        <v>39</v>
      </c>
      <c r="BX29" s="47" t="s">
        <v>40</v>
      </c>
      <c r="BY29" s="47" t="s">
        <v>41</v>
      </c>
      <c r="BZ29" s="47" t="s">
        <v>42</v>
      </c>
      <c r="CA29" s="47" t="s">
        <v>43</v>
      </c>
      <c r="CB29" s="47" t="s">
        <v>44</v>
      </c>
      <c r="CC29" s="47" t="s">
        <v>45</v>
      </c>
      <c r="CD29" s="112"/>
      <c r="CE29" s="98"/>
      <c r="CM29" s="45"/>
      <c r="CN29" s="45"/>
      <c r="CO29" s="45"/>
      <c r="CP29" s="45"/>
      <c r="CQ29" s="45"/>
      <c r="CR29" s="45"/>
      <c r="CS29" s="45"/>
      <c r="CT29" s="45"/>
      <c r="CU29" s="45"/>
      <c r="CV29" s="45"/>
      <c r="CW29" s="45"/>
      <c r="CX29" s="45"/>
      <c r="CY29" s="45"/>
      <c r="CZ29" s="45"/>
      <c r="DA29" s="45"/>
      <c r="DB29" s="45"/>
      <c r="DC29" s="45"/>
      <c r="DD29" s="45"/>
      <c r="DE29" s="45"/>
      <c r="DF29" s="45"/>
      <c r="DG29" s="45"/>
      <c r="DH29" s="45"/>
      <c r="DI29" s="45"/>
      <c r="DJ29" s="45"/>
      <c r="DK29" s="45"/>
      <c r="DL29" s="45"/>
      <c r="DM29" s="45"/>
      <c r="DN29" s="45"/>
      <c r="DO29" s="45"/>
      <c r="DP29" s="45"/>
      <c r="DQ29" s="45"/>
      <c r="DR29" s="45"/>
      <c r="DS29" s="45"/>
      <c r="DT29" s="45"/>
      <c r="DU29" s="45"/>
      <c r="DV29" s="45"/>
      <c r="DW29" s="45"/>
      <c r="DX29" s="45"/>
      <c r="DY29" s="45"/>
      <c r="DZ29" s="45"/>
      <c r="EA29" s="45"/>
      <c r="EB29" s="45"/>
      <c r="EC29" s="45"/>
      <c r="ED29" s="45"/>
      <c r="EE29" s="45"/>
      <c r="EF29" s="45"/>
      <c r="EG29" s="45"/>
      <c r="EH29" s="45"/>
      <c r="EI29" s="45"/>
      <c r="EJ29" s="45"/>
      <c r="EK29" s="45"/>
      <c r="EL29" s="45"/>
      <c r="EM29" s="45"/>
      <c r="EN29" s="45"/>
      <c r="EO29" s="45"/>
      <c r="EP29" s="45"/>
      <c r="EQ29" s="45"/>
      <c r="ER29" s="45"/>
      <c r="ES29" s="45"/>
      <c r="ET29" s="45"/>
      <c r="EU29" s="45"/>
      <c r="EV29" s="45"/>
      <c r="EW29" s="45"/>
      <c r="EX29" s="45"/>
      <c r="EY29" s="45"/>
      <c r="EZ29" s="45"/>
      <c r="FA29" s="45"/>
      <c r="FB29" s="45"/>
      <c r="FC29" s="45"/>
      <c r="FD29" s="45"/>
      <c r="FE29" s="45"/>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row>
    <row r="30" spans="1:188" s="15" customFormat="1" ht="52.5" x14ac:dyDescent="0.4">
      <c r="B30" s="16">
        <v>1</v>
      </c>
      <c r="C30" s="53" t="s">
        <v>71</v>
      </c>
      <c r="D30" s="75">
        <f>D31+D83+D59+D90</f>
        <v>2910620563</v>
      </c>
      <c r="E30" s="75">
        <f>E31+E83+E59+E90</f>
        <v>224426708.61000001</v>
      </c>
      <c r="F30" s="75">
        <f>F31+F83+F59+F90</f>
        <v>0</v>
      </c>
      <c r="G30" s="75">
        <f>G31+G83+G59</f>
        <v>127335839</v>
      </c>
      <c r="H30" s="75">
        <f>H31+H83+H59+H90</f>
        <v>127335839</v>
      </c>
      <c r="I30" s="50">
        <f>+D30+E30-F30+G30-H30</f>
        <v>3135047271.6100001</v>
      </c>
      <c r="J30" s="75">
        <f>J31+J83+J59</f>
        <v>123952350</v>
      </c>
      <c r="K30" s="75">
        <f>K31+K83+K59</f>
        <v>121118856</v>
      </c>
      <c r="L30" s="75">
        <f>L31+L83+L59</f>
        <v>130124621</v>
      </c>
      <c r="M30" s="75">
        <f>M31+M83+M59</f>
        <v>160344162</v>
      </c>
      <c r="N30" s="75">
        <f>N31+N83+N59</f>
        <v>123974621</v>
      </c>
      <c r="O30" s="232">
        <f t="shared" ref="O30:U30" si="65">O31+O83+O59+O90</f>
        <v>146410817</v>
      </c>
      <c r="P30" s="75">
        <f t="shared" si="65"/>
        <v>571816527.5</v>
      </c>
      <c r="Q30" s="75">
        <f t="shared" si="65"/>
        <v>168932842</v>
      </c>
      <c r="R30" s="205">
        <f t="shared" si="65"/>
        <v>274947528</v>
      </c>
      <c r="S30" s="75">
        <f t="shared" si="65"/>
        <v>190051107</v>
      </c>
      <c r="T30" s="75">
        <f t="shared" si="65"/>
        <v>327223584.93000001</v>
      </c>
      <c r="U30" s="75">
        <f t="shared" si="65"/>
        <v>796150255.5</v>
      </c>
      <c r="V30" s="169">
        <f>SUM(J30:U30)</f>
        <v>3135047271.9299998</v>
      </c>
      <c r="W30" s="163">
        <f t="shared" ref="W30:W93" si="66">+I30-V30</f>
        <v>-0.31999969482421875</v>
      </c>
      <c r="X30" s="17"/>
      <c r="Y30" s="16">
        <v>1</v>
      </c>
      <c r="Z30" s="53" t="s">
        <v>71</v>
      </c>
      <c r="AA30" s="75">
        <f>AA31+AA83+AA59+AA90+AA56</f>
        <v>3131547271.6100006</v>
      </c>
      <c r="AB30" s="50">
        <f t="shared" ref="AB30:AB60" si="67">+E30</f>
        <v>224426708.61000001</v>
      </c>
      <c r="AC30" s="50">
        <f t="shared" ref="AC30:AC60" si="68">+F30</f>
        <v>0</v>
      </c>
      <c r="AD30" s="50">
        <f t="shared" ref="AD30:AD60" si="69">+G30</f>
        <v>127335839</v>
      </c>
      <c r="AE30" s="50">
        <f t="shared" ref="AE30:AE60" si="70">+H30</f>
        <v>127335839</v>
      </c>
      <c r="AF30" s="49">
        <f t="shared" ref="AF30:AF60" si="71">+I30</f>
        <v>3135047271.6100001</v>
      </c>
      <c r="AG30" s="75">
        <f>AG31+AG83+AG59+AG90</f>
        <v>755827</v>
      </c>
      <c r="AH30" s="75">
        <f>AH31+AH83+AH59+AH90</f>
        <v>198126433.50000003</v>
      </c>
      <c r="AI30" s="102">
        <f>+AI31+AI65</f>
        <v>138960963</v>
      </c>
      <c r="AJ30" s="102">
        <f>+AJ31+AJ65</f>
        <v>149539148</v>
      </c>
      <c r="AK30" s="102">
        <f>+AK31+AK65+AK84</f>
        <v>95345501</v>
      </c>
      <c r="AL30" s="102">
        <f>+AL31+AL59+AL84</f>
        <v>107325890</v>
      </c>
      <c r="AM30" s="102">
        <f>+AM31+AM59+AM84</f>
        <v>137354671</v>
      </c>
      <c r="AN30" s="102">
        <f>+AN31+AN59+AN84</f>
        <v>118591057</v>
      </c>
      <c r="AO30" s="75">
        <f>AO31+AO83+AO59+AO90</f>
        <v>196186921</v>
      </c>
      <c r="AP30" s="102">
        <f t="shared" ref="AP30:AR30" si="72">SUM(AP31:AP83)</f>
        <v>0</v>
      </c>
      <c r="AQ30" s="102">
        <f t="shared" si="72"/>
        <v>0</v>
      </c>
      <c r="AR30" s="102">
        <f t="shared" si="72"/>
        <v>0</v>
      </c>
      <c r="AS30" s="158">
        <f t="shared" ref="AS30:AS100" si="73">SUM(AG30:AR30)</f>
        <v>1142186411.5</v>
      </c>
      <c r="AT30" s="17"/>
      <c r="AU30" s="17"/>
      <c r="AV30" s="16">
        <v>1</v>
      </c>
      <c r="AW30" s="51" t="str">
        <f t="shared" si="59"/>
        <v>Funcionamiento</v>
      </c>
      <c r="AX30" s="75">
        <f>AX31+AX83+AX59+AX90</f>
        <v>3135047271.6100006</v>
      </c>
      <c r="AY30" s="50">
        <f t="shared" si="60"/>
        <v>224426708.61000001</v>
      </c>
      <c r="AZ30" s="50">
        <f t="shared" si="61"/>
        <v>0</v>
      </c>
      <c r="BA30" s="50">
        <f t="shared" si="62"/>
        <v>127335839</v>
      </c>
      <c r="BB30" s="50">
        <f t="shared" si="63"/>
        <v>127335839</v>
      </c>
      <c r="BC30" s="49">
        <f t="shared" si="64"/>
        <v>3135047271.6100001</v>
      </c>
      <c r="BD30" s="102">
        <f>J30</f>
        <v>123952350</v>
      </c>
      <c r="BE30" s="102">
        <f>AG30</f>
        <v>755827</v>
      </c>
      <c r="BF30" s="102">
        <f>K30</f>
        <v>121118856</v>
      </c>
      <c r="BG30" s="102">
        <f>AH30</f>
        <v>198126433.50000003</v>
      </c>
      <c r="BH30" s="102">
        <f>L30</f>
        <v>130124621</v>
      </c>
      <c r="BI30" s="102">
        <f>AI30</f>
        <v>138960963</v>
      </c>
      <c r="BJ30" s="102">
        <f>M30</f>
        <v>160344162</v>
      </c>
      <c r="BK30" s="102">
        <f>AJ30</f>
        <v>149539148</v>
      </c>
      <c r="BL30" s="102">
        <f>N30</f>
        <v>123974621</v>
      </c>
      <c r="BM30" s="102">
        <f>AK30</f>
        <v>95345501</v>
      </c>
      <c r="BN30" s="102">
        <f>O30</f>
        <v>146410817</v>
      </c>
      <c r="BO30" s="102">
        <f>AL30</f>
        <v>107325890</v>
      </c>
      <c r="BP30" s="102">
        <f>P30</f>
        <v>571816527.5</v>
      </c>
      <c r="BQ30" s="102">
        <f>AM30</f>
        <v>137354671</v>
      </c>
      <c r="BR30" s="175">
        <f>Q30</f>
        <v>168932842</v>
      </c>
      <c r="BS30" s="102">
        <f>AN30</f>
        <v>118591057</v>
      </c>
      <c r="BT30" s="102">
        <f>R30</f>
        <v>274947528</v>
      </c>
      <c r="BU30" s="204">
        <f>AO30</f>
        <v>196186921</v>
      </c>
      <c r="BV30" s="102">
        <f>S30</f>
        <v>190051107</v>
      </c>
      <c r="BW30" s="102">
        <f>AP30</f>
        <v>0</v>
      </c>
      <c r="BX30" s="102">
        <f>T30</f>
        <v>327223584.93000001</v>
      </c>
      <c r="BY30" s="102">
        <f>AQ30</f>
        <v>0</v>
      </c>
      <c r="BZ30" s="102">
        <f>U30</f>
        <v>796150255.5</v>
      </c>
      <c r="CA30" s="102">
        <f>AR30</f>
        <v>0</v>
      </c>
      <c r="CB30" s="102">
        <f t="shared" ref="CB30:CC95" si="74">+BD30+BF30+BH30+BJ30+BL30+BN30+BP30+BR30+BT30+BV30+BX30+BZ30</f>
        <v>3135047271.9299998</v>
      </c>
      <c r="CC30" s="102">
        <f t="shared" si="74"/>
        <v>1142186411.5</v>
      </c>
      <c r="CD30" s="111"/>
      <c r="CE30" s="97"/>
    </row>
    <row r="31" spans="1:188" ht="52.5" x14ac:dyDescent="0.4">
      <c r="B31" s="11"/>
      <c r="C31" s="53" t="s">
        <v>72</v>
      </c>
      <c r="D31" s="75">
        <f>D32+D41+D46+D53+D56</f>
        <v>2314180366</v>
      </c>
      <c r="E31" s="75">
        <f>E32+E41+E46+E53</f>
        <v>70917499.680000007</v>
      </c>
      <c r="F31" s="75">
        <f>F32+F41+F46+F53</f>
        <v>0</v>
      </c>
      <c r="G31" s="173">
        <f>G32+G41+G46+G53</f>
        <v>86035839</v>
      </c>
      <c r="H31" s="173">
        <f>H32+H41+H46+H53</f>
        <v>109280000</v>
      </c>
      <c r="I31" s="170">
        <f>+D31+E31-F31+G31-H31</f>
        <v>2361853704.6799998</v>
      </c>
      <c r="J31" s="173">
        <f>J32+J41+J46+J53+J56</f>
        <v>123196523</v>
      </c>
      <c r="K31" s="173">
        <f>K32+K41+K46+K53+K56</f>
        <v>117722663</v>
      </c>
      <c r="L31" s="173">
        <f>L32+L41+L46+L56+L53</f>
        <v>125559038</v>
      </c>
      <c r="M31" s="173">
        <f>M32+M41+M46+M56+M53</f>
        <v>146734418</v>
      </c>
      <c r="N31" s="173">
        <f>N32+N41+N46+N53+J56</f>
        <v>119759038</v>
      </c>
      <c r="O31" s="232">
        <f t="shared" ref="O31:U31" si="75">O32+O41+O46+O53+O56</f>
        <v>134395234</v>
      </c>
      <c r="P31" s="173">
        <f t="shared" si="75"/>
        <v>283280846</v>
      </c>
      <c r="Q31" s="75">
        <f t="shared" si="75"/>
        <v>168219376</v>
      </c>
      <c r="R31" s="205">
        <f t="shared" si="75"/>
        <v>274947528</v>
      </c>
      <c r="S31" s="75">
        <f t="shared" si="75"/>
        <v>190051107</v>
      </c>
      <c r="T31" s="75">
        <f t="shared" si="75"/>
        <v>173714376</v>
      </c>
      <c r="U31" s="75">
        <f t="shared" si="75"/>
        <v>504273558</v>
      </c>
      <c r="V31" s="49">
        <f>SUM(J31:U31)</f>
        <v>2361853705</v>
      </c>
      <c r="W31" s="163">
        <f t="shared" si="66"/>
        <v>-0.32000017166137695</v>
      </c>
      <c r="X31" s="12"/>
      <c r="Y31" s="11"/>
      <c r="Z31" s="53" t="s">
        <v>72</v>
      </c>
      <c r="AA31" s="75">
        <f>AA32+AA41+AA46+AA53</f>
        <v>2285653704.6800003</v>
      </c>
      <c r="AB31" s="50">
        <f t="shared" si="67"/>
        <v>70917499.680000007</v>
      </c>
      <c r="AC31" s="50">
        <f t="shared" si="68"/>
        <v>0</v>
      </c>
      <c r="AD31" s="50">
        <f t="shared" si="69"/>
        <v>86035839</v>
      </c>
      <c r="AE31" s="50">
        <f t="shared" si="70"/>
        <v>109280000</v>
      </c>
      <c r="AF31" s="49">
        <f t="shared" si="71"/>
        <v>2361853704.6799998</v>
      </c>
      <c r="AG31" s="203">
        <f t="shared" ref="AG31:AN31" si="76">AG32+AG41+AG46+AG53</f>
        <v>0</v>
      </c>
      <c r="AH31" s="75">
        <f t="shared" si="76"/>
        <v>192030241.00000003</v>
      </c>
      <c r="AI31" s="75">
        <f t="shared" si="76"/>
        <v>138295380</v>
      </c>
      <c r="AJ31" s="75">
        <f t="shared" si="76"/>
        <v>149539148</v>
      </c>
      <c r="AK31" s="75">
        <f t="shared" si="76"/>
        <v>90401340</v>
      </c>
      <c r="AL31" s="75">
        <f t="shared" si="76"/>
        <v>106270690</v>
      </c>
      <c r="AM31" s="75">
        <f t="shared" si="76"/>
        <v>128743554</v>
      </c>
      <c r="AN31" s="75">
        <f t="shared" si="76"/>
        <v>115634797</v>
      </c>
      <c r="AO31" s="224">
        <f>AO32+AO41+AO46+AO53</f>
        <v>171162294</v>
      </c>
      <c r="AP31" s="100">
        <v>0</v>
      </c>
      <c r="AQ31" s="100">
        <v>0</v>
      </c>
      <c r="AR31" s="100">
        <v>0</v>
      </c>
      <c r="AS31" s="158">
        <f t="shared" si="73"/>
        <v>1092077444</v>
      </c>
      <c r="AT31" s="12"/>
      <c r="AU31" s="12"/>
      <c r="AV31" s="11"/>
      <c r="AW31" s="51" t="str">
        <f t="shared" si="59"/>
        <v xml:space="preserve"> Gastos Personal</v>
      </c>
      <c r="AX31" s="75">
        <f>AX32+AX41+AX46+AX53</f>
        <v>2361853704.6800003</v>
      </c>
      <c r="AY31" s="50">
        <f t="shared" si="60"/>
        <v>70917499.680000007</v>
      </c>
      <c r="AZ31" s="50">
        <f t="shared" si="61"/>
        <v>0</v>
      </c>
      <c r="BA31" s="50">
        <f t="shared" si="62"/>
        <v>86035839</v>
      </c>
      <c r="BB31" s="50">
        <f t="shared" si="63"/>
        <v>109280000</v>
      </c>
      <c r="BC31" s="49">
        <f t="shared" si="64"/>
        <v>2361853704.6799998</v>
      </c>
      <c r="BD31" s="102">
        <f t="shared" ref="BD31:BD94" si="77">J31</f>
        <v>123196523</v>
      </c>
      <c r="BE31" s="102">
        <f t="shared" ref="BE31:BE94" si="78">AG31</f>
        <v>0</v>
      </c>
      <c r="BF31" s="102">
        <f t="shared" ref="BF31:BF94" si="79">K31</f>
        <v>117722663</v>
      </c>
      <c r="BG31" s="102">
        <f t="shared" ref="BG31:BI94" si="80">AH31</f>
        <v>192030241.00000003</v>
      </c>
      <c r="BH31" s="102">
        <f t="shared" ref="BH31:BH94" si="81">L31</f>
        <v>125559038</v>
      </c>
      <c r="BI31" s="102">
        <f t="shared" si="80"/>
        <v>149539148</v>
      </c>
      <c r="BJ31" s="102">
        <f t="shared" ref="BJ31:BJ62" si="82">+M31</f>
        <v>146734418</v>
      </c>
      <c r="BK31" s="102">
        <f t="shared" ref="BK31:BK94" si="83">AJ31</f>
        <v>149539148</v>
      </c>
      <c r="BL31" s="102">
        <f t="shared" ref="BL31:BL62" si="84">+N31</f>
        <v>119759038</v>
      </c>
      <c r="BM31" s="102">
        <f t="shared" ref="BM31:BM94" si="85">AK31</f>
        <v>90401340</v>
      </c>
      <c r="BN31" s="102">
        <f t="shared" ref="BN31:BN62" si="86">+O31</f>
        <v>134395234</v>
      </c>
      <c r="BO31" s="102">
        <f t="shared" ref="BO31:BO94" si="87">AL31</f>
        <v>106270690</v>
      </c>
      <c r="BP31" s="102">
        <f t="shared" ref="BP31:BP62" si="88">+P31</f>
        <v>283280846</v>
      </c>
      <c r="BQ31" s="102">
        <f t="shared" ref="BQ31:BQ94" si="89">AM31</f>
        <v>128743554</v>
      </c>
      <c r="BR31" s="175">
        <f t="shared" ref="BR31:BR94" si="90">Q31</f>
        <v>168219376</v>
      </c>
      <c r="BS31" s="102">
        <f t="shared" ref="BS31:BS94" si="91">AN31</f>
        <v>115634797</v>
      </c>
      <c r="BT31" s="102">
        <f t="shared" ref="BT31:BT94" si="92">R31</f>
        <v>274947528</v>
      </c>
      <c r="BU31" s="204">
        <f t="shared" ref="BU31:BU94" si="93">AO31</f>
        <v>171162294</v>
      </c>
      <c r="BV31" s="102">
        <f t="shared" ref="BV31:BV94" si="94">S31</f>
        <v>190051107</v>
      </c>
      <c r="BW31" s="102">
        <f t="shared" ref="BW31:BW94" si="95">AP31</f>
        <v>0</v>
      </c>
      <c r="BX31" s="102">
        <f t="shared" ref="BX31:BX94" si="96">T31</f>
        <v>173714376</v>
      </c>
      <c r="BY31" s="102">
        <f t="shared" ref="BY31:BY94" si="97">AQ31</f>
        <v>0</v>
      </c>
      <c r="BZ31" s="102">
        <f t="shared" ref="BZ31:BZ94" si="98">U31</f>
        <v>504273558</v>
      </c>
      <c r="CA31" s="102">
        <f t="shared" ref="CA31:CA94" si="99">AR31</f>
        <v>0</v>
      </c>
      <c r="CB31" s="102">
        <f t="shared" si="74"/>
        <v>2361853705</v>
      </c>
      <c r="CC31" s="102">
        <f t="shared" si="74"/>
        <v>1103321212</v>
      </c>
      <c r="CD31" s="108"/>
      <c r="CE31" s="94"/>
    </row>
    <row r="32" spans="1:188" ht="105" x14ac:dyDescent="0.4">
      <c r="A32" s="10" t="s">
        <v>219</v>
      </c>
      <c r="B32" s="11"/>
      <c r="C32" s="51" t="s">
        <v>73</v>
      </c>
      <c r="D32" s="164">
        <f>SUM(D33:D40)</f>
        <v>1554924012</v>
      </c>
      <c r="E32" s="75">
        <f>SUM(E33:E40)</f>
        <v>69704306.680000007</v>
      </c>
      <c r="F32" s="75">
        <v>0</v>
      </c>
      <c r="G32" s="173">
        <f>SUM(G33:G40)</f>
        <v>35000000</v>
      </c>
      <c r="H32" s="179">
        <f>SUM(H33:H40)</f>
        <v>109280000</v>
      </c>
      <c r="I32" s="170">
        <f>+D32+E32-F32+G32-H32</f>
        <v>1550348318.6800001</v>
      </c>
      <c r="J32" s="173">
        <f t="shared" ref="J32:U32" si="100">SUM(J33:J40)</f>
        <v>89233899</v>
      </c>
      <c r="K32" s="173">
        <f t="shared" si="100"/>
        <v>83761639</v>
      </c>
      <c r="L32" s="173">
        <f t="shared" si="100"/>
        <v>85908714</v>
      </c>
      <c r="M32" s="173">
        <f t="shared" si="100"/>
        <v>103908714</v>
      </c>
      <c r="N32" s="173">
        <f t="shared" si="100"/>
        <v>79408714</v>
      </c>
      <c r="O32" s="232">
        <f t="shared" si="100"/>
        <v>89245234</v>
      </c>
      <c r="P32" s="173">
        <f t="shared" si="100"/>
        <v>229785846</v>
      </c>
      <c r="Q32" s="75">
        <f t="shared" si="100"/>
        <v>114319376</v>
      </c>
      <c r="R32" s="205">
        <f t="shared" si="100"/>
        <v>218646689</v>
      </c>
      <c r="S32" s="75">
        <f t="shared" si="100"/>
        <v>142301107</v>
      </c>
      <c r="T32" s="75">
        <f t="shared" si="100"/>
        <v>125319376</v>
      </c>
      <c r="U32" s="75">
        <f t="shared" si="100"/>
        <v>188509011</v>
      </c>
      <c r="V32" s="49">
        <f t="shared" si="2"/>
        <v>1550348319</v>
      </c>
      <c r="W32" s="163">
        <f t="shared" si="66"/>
        <v>-0.31999993324279785</v>
      </c>
      <c r="X32" s="12"/>
      <c r="Y32" s="11"/>
      <c r="Z32" s="51" t="s">
        <v>73</v>
      </c>
      <c r="AA32" s="164">
        <f>SUM(AA33:AA40)</f>
        <v>1550348318.6800001</v>
      </c>
      <c r="AB32" s="50">
        <f t="shared" si="67"/>
        <v>69704306.680000007</v>
      </c>
      <c r="AC32" s="50">
        <f t="shared" si="68"/>
        <v>0</v>
      </c>
      <c r="AD32" s="50">
        <f t="shared" si="69"/>
        <v>35000000</v>
      </c>
      <c r="AE32" s="50">
        <f t="shared" si="70"/>
        <v>109280000</v>
      </c>
      <c r="AF32" s="49">
        <f t="shared" si="71"/>
        <v>1550348318.6800001</v>
      </c>
      <c r="AG32" s="75">
        <f>SUM(AG33:AG40)</f>
        <v>0</v>
      </c>
      <c r="AH32" s="75">
        <f>SUM(AH33:AH40)</f>
        <v>154222285.24000001</v>
      </c>
      <c r="AI32" s="75">
        <f t="shared" ref="AI32:AR32" si="101">SUM(AI33:AI40)</f>
        <v>87312080</v>
      </c>
      <c r="AJ32" s="75">
        <f t="shared" si="101"/>
        <v>123092688</v>
      </c>
      <c r="AK32" s="75">
        <f t="shared" si="101"/>
        <v>82537084</v>
      </c>
      <c r="AL32" s="75">
        <f t="shared" si="101"/>
        <v>81403190</v>
      </c>
      <c r="AM32" s="173">
        <f t="shared" si="101"/>
        <v>104966754</v>
      </c>
      <c r="AN32" s="75">
        <f t="shared" si="101"/>
        <v>81268008</v>
      </c>
      <c r="AO32" s="205">
        <f t="shared" si="101"/>
        <v>138473474</v>
      </c>
      <c r="AP32" s="75">
        <f t="shared" si="101"/>
        <v>0</v>
      </c>
      <c r="AQ32" s="75">
        <f t="shared" si="101"/>
        <v>0</v>
      </c>
      <c r="AR32" s="75">
        <f t="shared" si="101"/>
        <v>0</v>
      </c>
      <c r="AS32" s="75">
        <f>SUM(AS33:AS40)</f>
        <v>853275563.24000001</v>
      </c>
      <c r="AT32" s="12"/>
      <c r="AU32" s="12"/>
      <c r="AV32" s="11"/>
      <c r="AW32" s="51" t="str">
        <f t="shared" si="59"/>
        <v>SERVICIOS PERSONALES ASOCIADOS A LA NOMINA</v>
      </c>
      <c r="AX32" s="75">
        <f>SUM(AX33:AX40)</f>
        <v>1550348318.6800001</v>
      </c>
      <c r="AY32" s="50">
        <f t="shared" si="60"/>
        <v>69704306.680000007</v>
      </c>
      <c r="AZ32" s="50">
        <f t="shared" si="61"/>
        <v>0</v>
      </c>
      <c r="BA32" s="50">
        <f t="shared" si="62"/>
        <v>35000000</v>
      </c>
      <c r="BB32" s="50">
        <f t="shared" si="63"/>
        <v>109280000</v>
      </c>
      <c r="BC32" s="49">
        <f t="shared" si="64"/>
        <v>1550348318.6800001</v>
      </c>
      <c r="BD32" s="102">
        <f t="shared" si="77"/>
        <v>89233899</v>
      </c>
      <c r="BE32" s="102">
        <f t="shared" si="78"/>
        <v>0</v>
      </c>
      <c r="BF32" s="102">
        <f t="shared" si="79"/>
        <v>83761639</v>
      </c>
      <c r="BG32" s="102">
        <f t="shared" si="80"/>
        <v>154222285.24000001</v>
      </c>
      <c r="BH32" s="102">
        <f t="shared" si="81"/>
        <v>85908714</v>
      </c>
      <c r="BI32" s="102">
        <f t="shared" ref="BI32:BI94" si="102">AI32</f>
        <v>87312080</v>
      </c>
      <c r="BJ32" s="102">
        <f t="shared" si="82"/>
        <v>103908714</v>
      </c>
      <c r="BK32" s="102">
        <f t="shared" si="83"/>
        <v>123092688</v>
      </c>
      <c r="BL32" s="102">
        <f t="shared" si="84"/>
        <v>79408714</v>
      </c>
      <c r="BM32" s="102">
        <f t="shared" si="85"/>
        <v>82537084</v>
      </c>
      <c r="BN32" s="102">
        <f t="shared" si="86"/>
        <v>89245234</v>
      </c>
      <c r="BO32" s="102">
        <f t="shared" si="87"/>
        <v>81403190</v>
      </c>
      <c r="BP32" s="102">
        <f t="shared" si="88"/>
        <v>229785846</v>
      </c>
      <c r="BQ32" s="102">
        <f t="shared" si="89"/>
        <v>104966754</v>
      </c>
      <c r="BR32" s="175">
        <f t="shared" si="90"/>
        <v>114319376</v>
      </c>
      <c r="BS32" s="102">
        <f t="shared" si="91"/>
        <v>81268008</v>
      </c>
      <c r="BT32" s="102">
        <f t="shared" si="92"/>
        <v>218646689</v>
      </c>
      <c r="BU32" s="204">
        <f t="shared" si="93"/>
        <v>138473474</v>
      </c>
      <c r="BV32" s="102">
        <f t="shared" si="94"/>
        <v>142301107</v>
      </c>
      <c r="BW32" s="102">
        <f t="shared" si="95"/>
        <v>0</v>
      </c>
      <c r="BX32" s="102">
        <f t="shared" si="96"/>
        <v>125319376</v>
      </c>
      <c r="BY32" s="102">
        <f t="shared" si="97"/>
        <v>0</v>
      </c>
      <c r="BZ32" s="102">
        <f t="shared" si="98"/>
        <v>188509011</v>
      </c>
      <c r="CA32" s="102">
        <f t="shared" si="99"/>
        <v>0</v>
      </c>
      <c r="CB32" s="102">
        <f t="shared" si="74"/>
        <v>1550348319</v>
      </c>
      <c r="CC32" s="102">
        <f t="shared" si="74"/>
        <v>853275563.24000001</v>
      </c>
      <c r="CD32" s="108"/>
      <c r="CE32" s="94"/>
    </row>
    <row r="33" spans="1:83" ht="78.75" x14ac:dyDescent="0.4">
      <c r="B33" s="11"/>
      <c r="C33" s="52" t="s">
        <v>74</v>
      </c>
      <c r="D33" s="49">
        <v>1208424012</v>
      </c>
      <c r="E33" s="75">
        <v>69704306.680000007</v>
      </c>
      <c r="F33" s="75">
        <v>0</v>
      </c>
      <c r="G33" s="173">
        <v>0</v>
      </c>
      <c r="H33" s="173">
        <v>105780000</v>
      </c>
      <c r="I33" s="169">
        <f>+D33+E33-F33+G33-H33</f>
        <v>1172348318.6800001</v>
      </c>
      <c r="J33" s="180">
        <v>81727834</v>
      </c>
      <c r="K33" s="181">
        <v>78908714</v>
      </c>
      <c r="L33" s="181">
        <f t="shared" ref="L33:T33" si="103">K33</f>
        <v>78908714</v>
      </c>
      <c r="M33" s="181">
        <f t="shared" si="103"/>
        <v>78908714</v>
      </c>
      <c r="N33" s="181">
        <f t="shared" si="103"/>
        <v>78908714</v>
      </c>
      <c r="O33" s="233">
        <v>82065062</v>
      </c>
      <c r="P33" s="181">
        <v>114319376</v>
      </c>
      <c r="Q33" s="58">
        <f t="shared" si="103"/>
        <v>114319376</v>
      </c>
      <c r="R33" s="209">
        <v>160147807</v>
      </c>
      <c r="S33" s="58">
        <v>114319376</v>
      </c>
      <c r="T33" s="58">
        <f t="shared" si="103"/>
        <v>114319376</v>
      </c>
      <c r="U33" s="58">
        <v>75495256</v>
      </c>
      <c r="V33" s="49">
        <f t="shared" si="2"/>
        <v>1172348319</v>
      </c>
      <c r="W33" s="163">
        <f t="shared" si="66"/>
        <v>-0.31999993324279785</v>
      </c>
      <c r="X33" s="12"/>
      <c r="Y33" s="11"/>
      <c r="Z33" s="52" t="s">
        <v>74</v>
      </c>
      <c r="AA33" s="49">
        <f t="shared" ref="AA33:AA39" si="104">I33</f>
        <v>1172348318.6800001</v>
      </c>
      <c r="AB33" s="50">
        <f t="shared" si="67"/>
        <v>69704306.680000007</v>
      </c>
      <c r="AC33" s="50">
        <f t="shared" si="68"/>
        <v>0</v>
      </c>
      <c r="AD33" s="50">
        <f t="shared" si="69"/>
        <v>0</v>
      </c>
      <c r="AE33" s="50">
        <f t="shared" si="70"/>
        <v>105780000</v>
      </c>
      <c r="AF33" s="49">
        <f t="shared" si="71"/>
        <v>1172348318.6800001</v>
      </c>
      <c r="AG33" s="49">
        <v>0</v>
      </c>
      <c r="AH33" s="49">
        <v>141863295.24000001</v>
      </c>
      <c r="AI33" s="49">
        <v>87312080</v>
      </c>
      <c r="AJ33" s="49">
        <v>94727858</v>
      </c>
      <c r="AK33" s="49">
        <v>0</v>
      </c>
      <c r="AL33" s="49">
        <v>81403190</v>
      </c>
      <c r="AM33" s="169">
        <v>75432637</v>
      </c>
      <c r="AN33" s="49">
        <v>73947220</v>
      </c>
      <c r="AO33" s="197">
        <v>80943917</v>
      </c>
      <c r="AP33" s="49">
        <v>0</v>
      </c>
      <c r="AQ33" s="49">
        <v>0</v>
      </c>
      <c r="AR33" s="49">
        <v>0</v>
      </c>
      <c r="AS33" s="158">
        <f t="shared" si="73"/>
        <v>635630197.24000001</v>
      </c>
      <c r="AT33" s="12"/>
      <c r="AU33" s="12"/>
      <c r="AV33" s="11"/>
      <c r="AW33" s="51" t="str">
        <f t="shared" si="59"/>
        <v>Sueldos Personal de Nomina</v>
      </c>
      <c r="AX33" s="49">
        <f t="shared" ref="AX33:AX40" si="105">AF33</f>
        <v>1172348318.6800001</v>
      </c>
      <c r="AY33" s="50">
        <f t="shared" si="60"/>
        <v>69704306.680000007</v>
      </c>
      <c r="AZ33" s="50">
        <f t="shared" si="61"/>
        <v>0</v>
      </c>
      <c r="BA33" s="50">
        <f t="shared" si="62"/>
        <v>0</v>
      </c>
      <c r="BB33" s="50">
        <f t="shared" si="63"/>
        <v>105780000</v>
      </c>
      <c r="BC33" s="49">
        <f t="shared" si="64"/>
        <v>1172348318.6800001</v>
      </c>
      <c r="BD33" s="102">
        <f t="shared" si="77"/>
        <v>81727834</v>
      </c>
      <c r="BE33" s="102">
        <f t="shared" si="78"/>
        <v>0</v>
      </c>
      <c r="BF33" s="102">
        <f t="shared" si="79"/>
        <v>78908714</v>
      </c>
      <c r="BG33" s="102">
        <f t="shared" si="80"/>
        <v>141863295.24000001</v>
      </c>
      <c r="BH33" s="102">
        <f t="shared" si="81"/>
        <v>78908714</v>
      </c>
      <c r="BI33" s="102">
        <f t="shared" si="102"/>
        <v>87312080</v>
      </c>
      <c r="BJ33" s="102">
        <f t="shared" si="82"/>
        <v>78908714</v>
      </c>
      <c r="BK33" s="102">
        <f t="shared" si="83"/>
        <v>94727858</v>
      </c>
      <c r="BL33" s="102">
        <f t="shared" si="84"/>
        <v>78908714</v>
      </c>
      <c r="BM33" s="102">
        <f t="shared" si="85"/>
        <v>0</v>
      </c>
      <c r="BN33" s="102">
        <f t="shared" si="86"/>
        <v>82065062</v>
      </c>
      <c r="BO33" s="102">
        <f t="shared" si="87"/>
        <v>81403190</v>
      </c>
      <c r="BP33" s="102">
        <f t="shared" si="88"/>
        <v>114319376</v>
      </c>
      <c r="BQ33" s="102">
        <f t="shared" si="89"/>
        <v>75432637</v>
      </c>
      <c r="BR33" s="175">
        <f t="shared" si="90"/>
        <v>114319376</v>
      </c>
      <c r="BS33" s="102">
        <f t="shared" si="91"/>
        <v>73947220</v>
      </c>
      <c r="BT33" s="102">
        <f t="shared" si="92"/>
        <v>160147807</v>
      </c>
      <c r="BU33" s="204">
        <f t="shared" si="93"/>
        <v>80943917</v>
      </c>
      <c r="BV33" s="102">
        <f t="shared" si="94"/>
        <v>114319376</v>
      </c>
      <c r="BW33" s="102">
        <f t="shared" si="95"/>
        <v>0</v>
      </c>
      <c r="BX33" s="102">
        <f t="shared" si="96"/>
        <v>114319376</v>
      </c>
      <c r="BY33" s="102">
        <f t="shared" si="97"/>
        <v>0</v>
      </c>
      <c r="BZ33" s="102">
        <f t="shared" si="98"/>
        <v>75495256</v>
      </c>
      <c r="CA33" s="102">
        <f t="shared" si="99"/>
        <v>0</v>
      </c>
      <c r="CB33" s="102">
        <f t="shared" si="74"/>
        <v>1172348319</v>
      </c>
      <c r="CC33" s="102">
        <f t="shared" si="74"/>
        <v>635630197.24000001</v>
      </c>
      <c r="CD33" s="108"/>
      <c r="CE33" s="94"/>
    </row>
    <row r="34" spans="1:83" ht="78.75" x14ac:dyDescent="0.4">
      <c r="B34" s="11"/>
      <c r="C34" s="52" t="s">
        <v>75</v>
      </c>
      <c r="D34" s="49">
        <v>40000000</v>
      </c>
      <c r="E34" s="75">
        <v>0</v>
      </c>
      <c r="F34" s="75">
        <v>0</v>
      </c>
      <c r="G34" s="173">
        <v>35000000</v>
      </c>
      <c r="H34" s="173">
        <v>0</v>
      </c>
      <c r="I34" s="169">
        <f t="shared" ref="I34:I77" si="106">+D34+E34-F34+G34-H34</f>
        <v>75000000</v>
      </c>
      <c r="J34" s="180">
        <v>0</v>
      </c>
      <c r="K34" s="180">
        <v>0</v>
      </c>
      <c r="L34" s="180">
        <v>0</v>
      </c>
      <c r="M34" s="180">
        <v>0</v>
      </c>
      <c r="N34" s="180">
        <v>0</v>
      </c>
      <c r="O34" s="234">
        <v>1148183</v>
      </c>
      <c r="P34" s="180">
        <v>40325191</v>
      </c>
      <c r="Q34" s="57">
        <v>0</v>
      </c>
      <c r="R34" s="210">
        <v>24243913</v>
      </c>
      <c r="S34" s="57">
        <v>9282713</v>
      </c>
      <c r="T34" s="57">
        <v>0</v>
      </c>
      <c r="U34" s="57">
        <f t="shared" ref="U34" si="107">T34</f>
        <v>0</v>
      </c>
      <c r="V34" s="49">
        <f t="shared" si="2"/>
        <v>75000000</v>
      </c>
      <c r="W34" s="163">
        <f t="shared" si="66"/>
        <v>0</v>
      </c>
      <c r="X34" s="12"/>
      <c r="Y34" s="11"/>
      <c r="Z34" s="52" t="s">
        <v>75</v>
      </c>
      <c r="AA34" s="49">
        <f t="shared" si="104"/>
        <v>75000000</v>
      </c>
      <c r="AB34" s="50">
        <f t="shared" si="67"/>
        <v>0</v>
      </c>
      <c r="AC34" s="50">
        <f t="shared" si="68"/>
        <v>0</v>
      </c>
      <c r="AD34" s="50">
        <f t="shared" si="69"/>
        <v>35000000</v>
      </c>
      <c r="AE34" s="50">
        <f t="shared" si="70"/>
        <v>0</v>
      </c>
      <c r="AF34" s="49">
        <f t="shared" si="71"/>
        <v>75000000</v>
      </c>
      <c r="AG34" s="49">
        <v>0</v>
      </c>
      <c r="AH34" s="49">
        <v>0</v>
      </c>
      <c r="AI34" s="49">
        <v>0</v>
      </c>
      <c r="AJ34" s="49">
        <v>16933844</v>
      </c>
      <c r="AK34" s="49">
        <v>33340239</v>
      </c>
      <c r="AL34" s="49">
        <v>0</v>
      </c>
      <c r="AM34" s="169">
        <v>0</v>
      </c>
      <c r="AN34" s="49">
        <v>1645627</v>
      </c>
      <c r="AO34" s="197">
        <v>24243913</v>
      </c>
      <c r="AP34" s="49">
        <v>0</v>
      </c>
      <c r="AQ34" s="49">
        <v>0</v>
      </c>
      <c r="AR34" s="49">
        <v>0</v>
      </c>
      <c r="AS34" s="158">
        <f t="shared" si="73"/>
        <v>76163623</v>
      </c>
      <c r="AT34" s="12"/>
      <c r="AU34" s="12"/>
      <c r="AV34" s="11"/>
      <c r="AW34" s="51" t="str">
        <f t="shared" si="59"/>
        <v>Indemnización de Vacaciones</v>
      </c>
      <c r="AX34" s="49">
        <f t="shared" si="105"/>
        <v>75000000</v>
      </c>
      <c r="AY34" s="50">
        <f t="shared" si="60"/>
        <v>0</v>
      </c>
      <c r="AZ34" s="50">
        <f t="shared" si="61"/>
        <v>0</v>
      </c>
      <c r="BA34" s="50">
        <f t="shared" si="62"/>
        <v>35000000</v>
      </c>
      <c r="BB34" s="50">
        <f t="shared" si="63"/>
        <v>0</v>
      </c>
      <c r="BC34" s="49">
        <f t="shared" si="64"/>
        <v>75000000</v>
      </c>
      <c r="BD34" s="102">
        <f t="shared" si="77"/>
        <v>0</v>
      </c>
      <c r="BE34" s="102">
        <f t="shared" si="78"/>
        <v>0</v>
      </c>
      <c r="BF34" s="102">
        <f t="shared" si="79"/>
        <v>0</v>
      </c>
      <c r="BG34" s="102">
        <f t="shared" si="80"/>
        <v>0</v>
      </c>
      <c r="BH34" s="102">
        <f t="shared" si="81"/>
        <v>0</v>
      </c>
      <c r="BI34" s="102">
        <f t="shared" si="102"/>
        <v>0</v>
      </c>
      <c r="BJ34" s="102">
        <f t="shared" si="82"/>
        <v>0</v>
      </c>
      <c r="BK34" s="102">
        <f t="shared" si="83"/>
        <v>16933844</v>
      </c>
      <c r="BL34" s="102">
        <f t="shared" si="84"/>
        <v>0</v>
      </c>
      <c r="BM34" s="102">
        <f t="shared" si="85"/>
        <v>33340239</v>
      </c>
      <c r="BN34" s="102">
        <f t="shared" si="86"/>
        <v>1148183</v>
      </c>
      <c r="BO34" s="102">
        <f t="shared" si="87"/>
        <v>0</v>
      </c>
      <c r="BP34" s="102">
        <f t="shared" si="88"/>
        <v>40325191</v>
      </c>
      <c r="BQ34" s="102">
        <f t="shared" si="89"/>
        <v>0</v>
      </c>
      <c r="BR34" s="175">
        <f t="shared" si="90"/>
        <v>0</v>
      </c>
      <c r="BS34" s="102">
        <f t="shared" si="91"/>
        <v>1645627</v>
      </c>
      <c r="BT34" s="102">
        <f t="shared" si="92"/>
        <v>24243913</v>
      </c>
      <c r="BU34" s="204">
        <f t="shared" si="93"/>
        <v>24243913</v>
      </c>
      <c r="BV34" s="102">
        <f t="shared" si="94"/>
        <v>9282713</v>
      </c>
      <c r="BW34" s="102">
        <f t="shared" si="95"/>
        <v>0</v>
      </c>
      <c r="BX34" s="102">
        <f t="shared" si="96"/>
        <v>0</v>
      </c>
      <c r="BY34" s="102">
        <f t="shared" si="97"/>
        <v>0</v>
      </c>
      <c r="BZ34" s="102">
        <f t="shared" si="98"/>
        <v>0</v>
      </c>
      <c r="CA34" s="102">
        <f t="shared" si="99"/>
        <v>0</v>
      </c>
      <c r="CB34" s="102">
        <f t="shared" si="74"/>
        <v>75000000</v>
      </c>
      <c r="CC34" s="102">
        <f t="shared" si="74"/>
        <v>76163623</v>
      </c>
      <c r="CD34" s="108"/>
      <c r="CE34" s="94"/>
    </row>
    <row r="35" spans="1:83" ht="78.75" x14ac:dyDescent="0.4">
      <c r="B35" s="11"/>
      <c r="C35" s="52" t="s">
        <v>76</v>
      </c>
      <c r="D35" s="49">
        <v>25000000</v>
      </c>
      <c r="E35" s="75">
        <v>0</v>
      </c>
      <c r="F35" s="75">
        <v>0</v>
      </c>
      <c r="G35" s="173">
        <v>0</v>
      </c>
      <c r="H35" s="173">
        <v>0</v>
      </c>
      <c r="I35" s="169">
        <f t="shared" si="106"/>
        <v>25000000</v>
      </c>
      <c r="J35" s="180">
        <v>7506065</v>
      </c>
      <c r="K35" s="180">
        <v>4852925</v>
      </c>
      <c r="L35" s="180">
        <v>7000000</v>
      </c>
      <c r="M35" s="180">
        <v>0</v>
      </c>
      <c r="N35" s="180">
        <v>500000</v>
      </c>
      <c r="O35" s="234">
        <f>700000+803728</f>
        <v>1503728</v>
      </c>
      <c r="P35" s="180">
        <v>0</v>
      </c>
      <c r="Q35" s="57">
        <v>0</v>
      </c>
      <c r="R35" s="210">
        <v>2735929</v>
      </c>
      <c r="S35" s="57">
        <v>901353</v>
      </c>
      <c r="T35" s="57">
        <v>0</v>
      </c>
      <c r="U35" s="57">
        <v>0</v>
      </c>
      <c r="V35" s="49">
        <f t="shared" si="2"/>
        <v>25000000</v>
      </c>
      <c r="W35" s="163">
        <f t="shared" si="66"/>
        <v>0</v>
      </c>
      <c r="X35" s="12"/>
      <c r="Y35" s="11"/>
      <c r="Z35" s="52" t="s">
        <v>76</v>
      </c>
      <c r="AA35" s="49">
        <f t="shared" si="104"/>
        <v>25000000</v>
      </c>
      <c r="AB35" s="50">
        <f t="shared" si="67"/>
        <v>0</v>
      </c>
      <c r="AC35" s="50">
        <f t="shared" si="68"/>
        <v>0</v>
      </c>
      <c r="AD35" s="50">
        <f t="shared" si="69"/>
        <v>0</v>
      </c>
      <c r="AE35" s="50">
        <f t="shared" si="70"/>
        <v>0</v>
      </c>
      <c r="AF35" s="49">
        <f t="shared" si="71"/>
        <v>25000000</v>
      </c>
      <c r="AG35" s="49">
        <v>0</v>
      </c>
      <c r="AH35" s="49">
        <v>12358990</v>
      </c>
      <c r="AI35" s="49">
        <v>0</v>
      </c>
      <c r="AJ35" s="49">
        <v>2296832</v>
      </c>
      <c r="AK35" s="49">
        <v>1744327</v>
      </c>
      <c r="AL35" s="49">
        <v>0</v>
      </c>
      <c r="AM35" s="169">
        <v>2399915</v>
      </c>
      <c r="AN35" s="49">
        <v>803728</v>
      </c>
      <c r="AO35" s="197">
        <v>1766604</v>
      </c>
      <c r="AP35" s="49">
        <v>0</v>
      </c>
      <c r="AQ35" s="49">
        <v>0</v>
      </c>
      <c r="AR35" s="49">
        <v>0</v>
      </c>
      <c r="AS35" s="158">
        <f t="shared" si="73"/>
        <v>21370396</v>
      </c>
      <c r="AT35" s="12"/>
      <c r="AU35" s="12"/>
      <c r="AV35" s="11"/>
      <c r="AW35" s="51" t="str">
        <f t="shared" si="59"/>
        <v>Bonificación por Servicios Prestados</v>
      </c>
      <c r="AX35" s="49">
        <f t="shared" si="105"/>
        <v>25000000</v>
      </c>
      <c r="AY35" s="50">
        <f t="shared" si="60"/>
        <v>0</v>
      </c>
      <c r="AZ35" s="50">
        <f t="shared" si="61"/>
        <v>0</v>
      </c>
      <c r="BA35" s="50">
        <f t="shared" si="62"/>
        <v>0</v>
      </c>
      <c r="BB35" s="50">
        <f t="shared" si="63"/>
        <v>0</v>
      </c>
      <c r="BC35" s="49">
        <f t="shared" si="64"/>
        <v>25000000</v>
      </c>
      <c r="BD35" s="102">
        <f t="shared" si="77"/>
        <v>7506065</v>
      </c>
      <c r="BE35" s="102">
        <f t="shared" si="78"/>
        <v>0</v>
      </c>
      <c r="BF35" s="102">
        <f t="shared" si="79"/>
        <v>4852925</v>
      </c>
      <c r="BG35" s="102">
        <f t="shared" si="80"/>
        <v>12358990</v>
      </c>
      <c r="BH35" s="102">
        <f t="shared" si="81"/>
        <v>7000000</v>
      </c>
      <c r="BI35" s="102">
        <f t="shared" si="102"/>
        <v>0</v>
      </c>
      <c r="BJ35" s="102">
        <f t="shared" si="82"/>
        <v>0</v>
      </c>
      <c r="BK35" s="102">
        <f t="shared" si="83"/>
        <v>2296832</v>
      </c>
      <c r="BL35" s="102">
        <f t="shared" si="84"/>
        <v>500000</v>
      </c>
      <c r="BM35" s="102">
        <f t="shared" si="85"/>
        <v>1744327</v>
      </c>
      <c r="BN35" s="102">
        <f t="shared" si="86"/>
        <v>1503728</v>
      </c>
      <c r="BO35" s="102">
        <f t="shared" si="87"/>
        <v>0</v>
      </c>
      <c r="BP35" s="102">
        <f t="shared" si="88"/>
        <v>0</v>
      </c>
      <c r="BQ35" s="102">
        <f t="shared" si="89"/>
        <v>2399915</v>
      </c>
      <c r="BR35" s="175">
        <f t="shared" si="90"/>
        <v>0</v>
      </c>
      <c r="BS35" s="102">
        <f t="shared" si="91"/>
        <v>803728</v>
      </c>
      <c r="BT35" s="102">
        <f t="shared" si="92"/>
        <v>2735929</v>
      </c>
      <c r="BU35" s="204">
        <f t="shared" si="93"/>
        <v>1766604</v>
      </c>
      <c r="BV35" s="102">
        <f t="shared" si="94"/>
        <v>901353</v>
      </c>
      <c r="BW35" s="102">
        <f t="shared" si="95"/>
        <v>0</v>
      </c>
      <c r="BX35" s="102">
        <f t="shared" si="96"/>
        <v>0</v>
      </c>
      <c r="BY35" s="102">
        <f t="shared" si="97"/>
        <v>0</v>
      </c>
      <c r="BZ35" s="102">
        <f t="shared" si="98"/>
        <v>0</v>
      </c>
      <c r="CA35" s="102">
        <f t="shared" si="99"/>
        <v>0</v>
      </c>
      <c r="CB35" s="102">
        <f t="shared" si="74"/>
        <v>25000000</v>
      </c>
      <c r="CC35" s="102">
        <f t="shared" si="74"/>
        <v>21370396</v>
      </c>
      <c r="CD35" s="108"/>
      <c r="CE35" s="94"/>
    </row>
    <row r="36" spans="1:83" ht="52.5" x14ac:dyDescent="0.4">
      <c r="B36" s="11"/>
      <c r="C36" s="52" t="s">
        <v>77</v>
      </c>
      <c r="D36" s="49">
        <v>117300000</v>
      </c>
      <c r="E36" s="75">
        <v>0</v>
      </c>
      <c r="F36" s="75">
        <v>0</v>
      </c>
      <c r="G36" s="173">
        <v>0</v>
      </c>
      <c r="H36" s="173">
        <v>0</v>
      </c>
      <c r="I36" s="169">
        <f t="shared" si="106"/>
        <v>117300000</v>
      </c>
      <c r="J36" s="180">
        <v>0</v>
      </c>
      <c r="K36" s="180">
        <v>0</v>
      </c>
      <c r="L36" s="180">
        <f t="shared" ref="L36:N36" si="108">K36</f>
        <v>0</v>
      </c>
      <c r="M36" s="180">
        <f t="shared" si="108"/>
        <v>0</v>
      </c>
      <c r="N36" s="180">
        <f t="shared" si="108"/>
        <v>0</v>
      </c>
      <c r="O36" s="234">
        <v>2328261</v>
      </c>
      <c r="P36" s="180">
        <v>4141279</v>
      </c>
      <c r="Q36" s="57">
        <v>0</v>
      </c>
      <c r="R36" s="210">
        <v>8046218</v>
      </c>
      <c r="S36" s="57">
        <v>4000000</v>
      </c>
      <c r="T36" s="57">
        <v>0</v>
      </c>
      <c r="U36" s="57">
        <v>98784242</v>
      </c>
      <c r="V36" s="49">
        <f t="shared" si="2"/>
        <v>117300000</v>
      </c>
      <c r="W36" s="163">
        <f t="shared" si="66"/>
        <v>0</v>
      </c>
      <c r="X36" s="12"/>
      <c r="Y36" s="11"/>
      <c r="Z36" s="52" t="s">
        <v>77</v>
      </c>
      <c r="AA36" s="49">
        <f t="shared" si="104"/>
        <v>117300000</v>
      </c>
      <c r="AB36" s="50">
        <f t="shared" si="67"/>
        <v>0</v>
      </c>
      <c r="AC36" s="50">
        <f t="shared" si="68"/>
        <v>0</v>
      </c>
      <c r="AD36" s="50">
        <f t="shared" si="69"/>
        <v>0</v>
      </c>
      <c r="AE36" s="50">
        <f t="shared" si="70"/>
        <v>0</v>
      </c>
      <c r="AF36" s="49">
        <f t="shared" si="71"/>
        <v>117300000</v>
      </c>
      <c r="AG36" s="49">
        <v>0</v>
      </c>
      <c r="AH36" s="49">
        <v>0</v>
      </c>
      <c r="AI36" s="49">
        <v>0</v>
      </c>
      <c r="AJ36" s="49">
        <v>443928</v>
      </c>
      <c r="AK36" s="49">
        <v>1803868</v>
      </c>
      <c r="AL36" s="49">
        <v>0</v>
      </c>
      <c r="AM36" s="169">
        <v>0</v>
      </c>
      <c r="AN36" s="49">
        <v>2383548</v>
      </c>
      <c r="AO36" s="197">
        <v>8046218</v>
      </c>
      <c r="AP36" s="49">
        <v>0</v>
      </c>
      <c r="AQ36" s="49">
        <v>0</v>
      </c>
      <c r="AR36" s="49">
        <v>0</v>
      </c>
      <c r="AS36" s="158">
        <f t="shared" si="73"/>
        <v>12677562</v>
      </c>
      <c r="AT36" s="12"/>
      <c r="AU36" s="12"/>
      <c r="AV36" s="11"/>
      <c r="AW36" s="51" t="str">
        <f t="shared" si="59"/>
        <v>Prima de Navidad</v>
      </c>
      <c r="AX36" s="49">
        <f t="shared" si="105"/>
        <v>117300000</v>
      </c>
      <c r="AY36" s="50">
        <f t="shared" si="60"/>
        <v>0</v>
      </c>
      <c r="AZ36" s="50">
        <f t="shared" si="61"/>
        <v>0</v>
      </c>
      <c r="BA36" s="50">
        <f t="shared" si="62"/>
        <v>0</v>
      </c>
      <c r="BB36" s="50">
        <f t="shared" si="63"/>
        <v>0</v>
      </c>
      <c r="BC36" s="49">
        <f t="shared" si="64"/>
        <v>117300000</v>
      </c>
      <c r="BD36" s="102">
        <f t="shared" si="77"/>
        <v>0</v>
      </c>
      <c r="BE36" s="102">
        <f t="shared" si="78"/>
        <v>0</v>
      </c>
      <c r="BF36" s="102">
        <f t="shared" si="79"/>
        <v>0</v>
      </c>
      <c r="BG36" s="102">
        <f t="shared" si="80"/>
        <v>0</v>
      </c>
      <c r="BH36" s="102">
        <f t="shared" si="81"/>
        <v>0</v>
      </c>
      <c r="BI36" s="102">
        <f t="shared" si="102"/>
        <v>0</v>
      </c>
      <c r="BJ36" s="102">
        <f t="shared" si="82"/>
        <v>0</v>
      </c>
      <c r="BK36" s="102">
        <f t="shared" si="83"/>
        <v>443928</v>
      </c>
      <c r="BL36" s="102">
        <f t="shared" si="84"/>
        <v>0</v>
      </c>
      <c r="BM36" s="102">
        <f t="shared" si="85"/>
        <v>1803868</v>
      </c>
      <c r="BN36" s="102">
        <f t="shared" si="86"/>
        <v>2328261</v>
      </c>
      <c r="BO36" s="102">
        <f t="shared" si="87"/>
        <v>0</v>
      </c>
      <c r="BP36" s="102">
        <f t="shared" si="88"/>
        <v>4141279</v>
      </c>
      <c r="BQ36" s="102">
        <f t="shared" si="89"/>
        <v>0</v>
      </c>
      <c r="BR36" s="175">
        <f t="shared" si="90"/>
        <v>0</v>
      </c>
      <c r="BS36" s="102">
        <f t="shared" si="91"/>
        <v>2383548</v>
      </c>
      <c r="BT36" s="102">
        <f t="shared" si="92"/>
        <v>8046218</v>
      </c>
      <c r="BU36" s="204">
        <f t="shared" si="93"/>
        <v>8046218</v>
      </c>
      <c r="BV36" s="102">
        <f t="shared" si="94"/>
        <v>4000000</v>
      </c>
      <c r="BW36" s="102">
        <f t="shared" si="95"/>
        <v>0</v>
      </c>
      <c r="BX36" s="102">
        <f t="shared" si="96"/>
        <v>0</v>
      </c>
      <c r="BY36" s="102">
        <f t="shared" si="97"/>
        <v>0</v>
      </c>
      <c r="BZ36" s="102">
        <f t="shared" si="98"/>
        <v>98784242</v>
      </c>
      <c r="CA36" s="102">
        <f t="shared" si="99"/>
        <v>0</v>
      </c>
      <c r="CB36" s="102">
        <f t="shared" si="74"/>
        <v>117300000</v>
      </c>
      <c r="CC36" s="102">
        <f t="shared" si="74"/>
        <v>12677562</v>
      </c>
      <c r="CD36" s="108"/>
      <c r="CE36" s="94"/>
    </row>
    <row r="37" spans="1:83" ht="52.5" x14ac:dyDescent="0.4">
      <c r="B37" s="11"/>
      <c r="C37" s="52" t="s">
        <v>78</v>
      </c>
      <c r="D37" s="49">
        <v>0</v>
      </c>
      <c r="E37" s="75">
        <v>0</v>
      </c>
      <c r="F37" s="75">
        <v>0</v>
      </c>
      <c r="G37" s="173">
        <v>0</v>
      </c>
      <c r="H37" s="173">
        <v>0</v>
      </c>
      <c r="I37" s="169">
        <f t="shared" si="106"/>
        <v>0</v>
      </c>
      <c r="J37" s="180">
        <f t="shared" ref="J37" si="109">I37/12</f>
        <v>0</v>
      </c>
      <c r="K37" s="180">
        <v>0</v>
      </c>
      <c r="L37" s="180">
        <v>0</v>
      </c>
      <c r="M37" s="180">
        <v>0</v>
      </c>
      <c r="N37" s="180">
        <v>0</v>
      </c>
      <c r="O37" s="234">
        <v>0</v>
      </c>
      <c r="P37" s="180">
        <v>0</v>
      </c>
      <c r="Q37" s="57">
        <v>0</v>
      </c>
      <c r="R37" s="210">
        <v>0</v>
      </c>
      <c r="S37" s="57">
        <v>0</v>
      </c>
      <c r="T37" s="57">
        <v>0</v>
      </c>
      <c r="U37" s="57">
        <v>0</v>
      </c>
      <c r="V37" s="49">
        <f t="shared" si="2"/>
        <v>0</v>
      </c>
      <c r="W37" s="163">
        <f t="shared" si="66"/>
        <v>0</v>
      </c>
      <c r="X37" s="12"/>
      <c r="Y37" s="11"/>
      <c r="Z37" s="52" t="s">
        <v>78</v>
      </c>
      <c r="AA37" s="49">
        <f t="shared" si="104"/>
        <v>0</v>
      </c>
      <c r="AB37" s="50">
        <f t="shared" si="67"/>
        <v>0</v>
      </c>
      <c r="AC37" s="50">
        <f t="shared" si="68"/>
        <v>0</v>
      </c>
      <c r="AD37" s="50">
        <f t="shared" si="69"/>
        <v>0</v>
      </c>
      <c r="AE37" s="50">
        <f t="shared" si="70"/>
        <v>0</v>
      </c>
      <c r="AF37" s="49">
        <f t="shared" si="71"/>
        <v>0</v>
      </c>
      <c r="AG37" s="49">
        <v>0</v>
      </c>
      <c r="AH37" s="49">
        <v>0</v>
      </c>
      <c r="AI37" s="49">
        <v>0</v>
      </c>
      <c r="AJ37" s="49">
        <v>0</v>
      </c>
      <c r="AK37" s="49">
        <v>0</v>
      </c>
      <c r="AL37" s="49">
        <v>0</v>
      </c>
      <c r="AM37" s="169">
        <v>0</v>
      </c>
      <c r="AN37" s="49">
        <v>0</v>
      </c>
      <c r="AO37" s="197">
        <v>0</v>
      </c>
      <c r="AP37" s="49">
        <v>0</v>
      </c>
      <c r="AQ37" s="49">
        <v>0</v>
      </c>
      <c r="AR37" s="49">
        <v>0</v>
      </c>
      <c r="AS37" s="158">
        <f t="shared" si="73"/>
        <v>0</v>
      </c>
      <c r="AT37" s="12"/>
      <c r="AU37" s="12"/>
      <c r="AV37" s="11"/>
      <c r="AW37" s="51" t="str">
        <f t="shared" si="59"/>
        <v>Prima Tecnica</v>
      </c>
      <c r="AX37" s="49">
        <f t="shared" si="105"/>
        <v>0</v>
      </c>
      <c r="AY37" s="50">
        <f t="shared" si="60"/>
        <v>0</v>
      </c>
      <c r="AZ37" s="50">
        <f t="shared" si="61"/>
        <v>0</v>
      </c>
      <c r="BA37" s="50">
        <f t="shared" si="62"/>
        <v>0</v>
      </c>
      <c r="BB37" s="50">
        <f t="shared" si="63"/>
        <v>0</v>
      </c>
      <c r="BC37" s="49">
        <f t="shared" si="64"/>
        <v>0</v>
      </c>
      <c r="BD37" s="102">
        <f t="shared" si="77"/>
        <v>0</v>
      </c>
      <c r="BE37" s="102">
        <f t="shared" si="78"/>
        <v>0</v>
      </c>
      <c r="BF37" s="102">
        <f t="shared" si="79"/>
        <v>0</v>
      </c>
      <c r="BG37" s="102">
        <f t="shared" si="80"/>
        <v>0</v>
      </c>
      <c r="BH37" s="102">
        <f t="shared" si="81"/>
        <v>0</v>
      </c>
      <c r="BI37" s="102">
        <f t="shared" si="102"/>
        <v>0</v>
      </c>
      <c r="BJ37" s="102">
        <f t="shared" si="82"/>
        <v>0</v>
      </c>
      <c r="BK37" s="102">
        <f t="shared" si="83"/>
        <v>0</v>
      </c>
      <c r="BL37" s="102">
        <f t="shared" si="84"/>
        <v>0</v>
      </c>
      <c r="BM37" s="102">
        <f t="shared" si="85"/>
        <v>0</v>
      </c>
      <c r="BN37" s="102">
        <f t="shared" si="86"/>
        <v>0</v>
      </c>
      <c r="BO37" s="102">
        <f t="shared" si="87"/>
        <v>0</v>
      </c>
      <c r="BP37" s="102">
        <f t="shared" si="88"/>
        <v>0</v>
      </c>
      <c r="BQ37" s="102">
        <f t="shared" si="89"/>
        <v>0</v>
      </c>
      <c r="BR37" s="175">
        <f t="shared" si="90"/>
        <v>0</v>
      </c>
      <c r="BS37" s="102">
        <f t="shared" si="91"/>
        <v>0</v>
      </c>
      <c r="BT37" s="102">
        <f t="shared" si="92"/>
        <v>0</v>
      </c>
      <c r="BU37" s="204">
        <f t="shared" si="93"/>
        <v>0</v>
      </c>
      <c r="BV37" s="102">
        <f t="shared" si="94"/>
        <v>0</v>
      </c>
      <c r="BW37" s="102">
        <f t="shared" si="95"/>
        <v>0</v>
      </c>
      <c r="BX37" s="102">
        <f t="shared" si="96"/>
        <v>0</v>
      </c>
      <c r="BY37" s="102">
        <f t="shared" si="97"/>
        <v>0</v>
      </c>
      <c r="BZ37" s="102">
        <f t="shared" si="98"/>
        <v>0</v>
      </c>
      <c r="CA37" s="102">
        <f t="shared" si="99"/>
        <v>0</v>
      </c>
      <c r="CB37" s="102">
        <f t="shared" si="74"/>
        <v>0</v>
      </c>
      <c r="CC37" s="102">
        <f t="shared" si="74"/>
        <v>0</v>
      </c>
      <c r="CD37" s="108"/>
      <c r="CE37" s="94"/>
    </row>
    <row r="38" spans="1:83" ht="52.5" x14ac:dyDescent="0.4">
      <c r="B38" s="11"/>
      <c r="C38" s="52" t="s">
        <v>79</v>
      </c>
      <c r="D38" s="49">
        <v>63200000</v>
      </c>
      <c r="E38" s="75">
        <v>0</v>
      </c>
      <c r="F38" s="75">
        <v>0</v>
      </c>
      <c r="G38" s="173">
        <v>0</v>
      </c>
      <c r="H38" s="173">
        <v>0</v>
      </c>
      <c r="I38" s="169">
        <f t="shared" si="106"/>
        <v>63200000</v>
      </c>
      <c r="J38" s="180">
        <v>0</v>
      </c>
      <c r="K38" s="180">
        <v>0</v>
      </c>
      <c r="L38" s="180">
        <v>0</v>
      </c>
      <c r="M38" s="180">
        <v>0</v>
      </c>
      <c r="N38" s="180">
        <v>0</v>
      </c>
      <c r="O38" s="234">
        <v>0</v>
      </c>
      <c r="P38" s="180">
        <v>50200000</v>
      </c>
      <c r="Q38" s="57">
        <v>0</v>
      </c>
      <c r="R38" s="210">
        <v>3626459</v>
      </c>
      <c r="S38" s="57">
        <v>2500000</v>
      </c>
      <c r="T38" s="57">
        <v>0</v>
      </c>
      <c r="U38" s="57">
        <v>6873541</v>
      </c>
      <c r="V38" s="49">
        <f t="shared" si="2"/>
        <v>63200000</v>
      </c>
      <c r="W38" s="163">
        <f t="shared" si="66"/>
        <v>0</v>
      </c>
      <c r="X38" s="12"/>
      <c r="Y38" s="11"/>
      <c r="Z38" s="52" t="s">
        <v>79</v>
      </c>
      <c r="AA38" s="49">
        <f t="shared" si="104"/>
        <v>63200000</v>
      </c>
      <c r="AB38" s="50">
        <f t="shared" si="67"/>
        <v>0</v>
      </c>
      <c r="AC38" s="50">
        <f t="shared" si="68"/>
        <v>0</v>
      </c>
      <c r="AD38" s="50">
        <f t="shared" si="69"/>
        <v>0</v>
      </c>
      <c r="AE38" s="50">
        <f t="shared" si="70"/>
        <v>0</v>
      </c>
      <c r="AF38" s="49">
        <f t="shared" si="71"/>
        <v>63200000</v>
      </c>
      <c r="AG38" s="49">
        <v>0</v>
      </c>
      <c r="AH38" s="49">
        <v>0</v>
      </c>
      <c r="AI38" s="49">
        <v>0</v>
      </c>
      <c r="AJ38" s="49">
        <v>1918409</v>
      </c>
      <c r="AK38" s="49">
        <v>8215623</v>
      </c>
      <c r="AL38" s="49">
        <v>0</v>
      </c>
      <c r="AM38" s="169">
        <v>27134202</v>
      </c>
      <c r="AN38" s="49">
        <v>1159346</v>
      </c>
      <c r="AO38" s="197">
        <v>3626459</v>
      </c>
      <c r="AP38" s="49">
        <v>0</v>
      </c>
      <c r="AQ38" s="49">
        <v>0</v>
      </c>
      <c r="AR38" s="49">
        <v>0</v>
      </c>
      <c r="AS38" s="158">
        <f t="shared" si="73"/>
        <v>42054039</v>
      </c>
      <c r="AT38" s="12"/>
      <c r="AU38" s="12"/>
      <c r="AV38" s="11"/>
      <c r="AW38" s="51" t="str">
        <f t="shared" si="59"/>
        <v>Prima de Servicios</v>
      </c>
      <c r="AX38" s="49">
        <f t="shared" si="105"/>
        <v>63200000</v>
      </c>
      <c r="AY38" s="50">
        <f t="shared" si="60"/>
        <v>0</v>
      </c>
      <c r="AZ38" s="50">
        <f t="shared" si="61"/>
        <v>0</v>
      </c>
      <c r="BA38" s="50">
        <f t="shared" si="62"/>
        <v>0</v>
      </c>
      <c r="BB38" s="50">
        <f t="shared" si="63"/>
        <v>0</v>
      </c>
      <c r="BC38" s="49">
        <f t="shared" si="64"/>
        <v>63200000</v>
      </c>
      <c r="BD38" s="102">
        <f t="shared" si="77"/>
        <v>0</v>
      </c>
      <c r="BE38" s="102">
        <f t="shared" si="78"/>
        <v>0</v>
      </c>
      <c r="BF38" s="102">
        <f t="shared" si="79"/>
        <v>0</v>
      </c>
      <c r="BG38" s="102">
        <f t="shared" si="80"/>
        <v>0</v>
      </c>
      <c r="BH38" s="102">
        <f t="shared" si="81"/>
        <v>0</v>
      </c>
      <c r="BI38" s="102">
        <f t="shared" si="102"/>
        <v>0</v>
      </c>
      <c r="BJ38" s="102">
        <f t="shared" si="82"/>
        <v>0</v>
      </c>
      <c r="BK38" s="102">
        <f t="shared" si="83"/>
        <v>1918409</v>
      </c>
      <c r="BL38" s="102">
        <f t="shared" si="84"/>
        <v>0</v>
      </c>
      <c r="BM38" s="102">
        <f t="shared" si="85"/>
        <v>8215623</v>
      </c>
      <c r="BN38" s="102">
        <f t="shared" si="86"/>
        <v>0</v>
      </c>
      <c r="BO38" s="102">
        <f t="shared" si="87"/>
        <v>0</v>
      </c>
      <c r="BP38" s="102">
        <f t="shared" si="88"/>
        <v>50200000</v>
      </c>
      <c r="BQ38" s="102">
        <f t="shared" si="89"/>
        <v>27134202</v>
      </c>
      <c r="BR38" s="175">
        <f t="shared" si="90"/>
        <v>0</v>
      </c>
      <c r="BS38" s="102">
        <f t="shared" si="91"/>
        <v>1159346</v>
      </c>
      <c r="BT38" s="102">
        <f t="shared" si="92"/>
        <v>3626459</v>
      </c>
      <c r="BU38" s="204">
        <f t="shared" si="93"/>
        <v>3626459</v>
      </c>
      <c r="BV38" s="102">
        <f t="shared" si="94"/>
        <v>2500000</v>
      </c>
      <c r="BW38" s="102">
        <f t="shared" si="95"/>
        <v>0</v>
      </c>
      <c r="BX38" s="102">
        <f t="shared" si="96"/>
        <v>0</v>
      </c>
      <c r="BY38" s="102">
        <f t="shared" si="97"/>
        <v>0</v>
      </c>
      <c r="BZ38" s="102">
        <f t="shared" si="98"/>
        <v>6873541</v>
      </c>
      <c r="CA38" s="102">
        <f t="shared" si="99"/>
        <v>0</v>
      </c>
      <c r="CB38" s="102">
        <f t="shared" si="74"/>
        <v>63200000</v>
      </c>
      <c r="CC38" s="102">
        <f t="shared" si="74"/>
        <v>42054039</v>
      </c>
      <c r="CD38" s="108"/>
      <c r="CE38" s="94"/>
    </row>
    <row r="39" spans="1:83" ht="52.5" x14ac:dyDescent="0.4">
      <c r="B39" s="11"/>
      <c r="C39" s="52" t="s">
        <v>80</v>
      </c>
      <c r="D39" s="49">
        <v>88000000</v>
      </c>
      <c r="E39" s="75">
        <v>0</v>
      </c>
      <c r="F39" s="75">
        <v>0</v>
      </c>
      <c r="G39" s="173">
        <v>0</v>
      </c>
      <c r="H39" s="173">
        <v>3500000</v>
      </c>
      <c r="I39" s="169">
        <f t="shared" si="106"/>
        <v>84500000</v>
      </c>
      <c r="J39" s="180">
        <v>0</v>
      </c>
      <c r="K39" s="180">
        <v>0</v>
      </c>
      <c r="L39" s="180">
        <v>0</v>
      </c>
      <c r="M39" s="180">
        <v>25000000</v>
      </c>
      <c r="N39" s="180">
        <v>0</v>
      </c>
      <c r="O39" s="234">
        <v>2000000</v>
      </c>
      <c r="P39" s="180">
        <v>18000000</v>
      </c>
      <c r="Q39" s="57">
        <v>0</v>
      </c>
      <c r="R39" s="210">
        <v>17644028</v>
      </c>
      <c r="S39" s="57">
        <v>8500000</v>
      </c>
      <c r="T39" s="57">
        <v>8000000</v>
      </c>
      <c r="U39" s="57">
        <v>5355972</v>
      </c>
      <c r="V39" s="49">
        <f t="shared" si="2"/>
        <v>84500000</v>
      </c>
      <c r="W39" s="163">
        <f t="shared" si="66"/>
        <v>0</v>
      </c>
      <c r="X39" s="12"/>
      <c r="Y39" s="11"/>
      <c r="Z39" s="52" t="s">
        <v>80</v>
      </c>
      <c r="AA39" s="49">
        <f t="shared" si="104"/>
        <v>84500000</v>
      </c>
      <c r="AB39" s="50">
        <f t="shared" si="67"/>
        <v>0</v>
      </c>
      <c r="AC39" s="50">
        <f t="shared" si="68"/>
        <v>0</v>
      </c>
      <c r="AD39" s="50">
        <f t="shared" si="69"/>
        <v>0</v>
      </c>
      <c r="AE39" s="50">
        <f t="shared" si="70"/>
        <v>3500000</v>
      </c>
      <c r="AF39" s="49">
        <f t="shared" si="71"/>
        <v>84500000</v>
      </c>
      <c r="AG39" s="49">
        <v>0</v>
      </c>
      <c r="AH39" s="49">
        <v>0</v>
      </c>
      <c r="AI39" s="49">
        <v>0</v>
      </c>
      <c r="AJ39" s="49">
        <v>6019438</v>
      </c>
      <c r="AK39" s="49">
        <v>33277125</v>
      </c>
      <c r="AL39" s="49">
        <v>0</v>
      </c>
      <c r="AM39" s="169">
        <v>0</v>
      </c>
      <c r="AN39" s="49">
        <v>1175448</v>
      </c>
      <c r="AO39" s="197">
        <v>17644028</v>
      </c>
      <c r="AP39" s="49">
        <v>0</v>
      </c>
      <c r="AQ39" s="49">
        <v>0</v>
      </c>
      <c r="AR39" s="49">
        <v>0</v>
      </c>
      <c r="AS39" s="158">
        <f t="shared" si="73"/>
        <v>58116039</v>
      </c>
      <c r="AT39" s="12"/>
      <c r="AU39" s="12"/>
      <c r="AV39" s="11"/>
      <c r="AW39" s="51" t="str">
        <f t="shared" si="59"/>
        <v>Prima de Vacaciones</v>
      </c>
      <c r="AX39" s="49">
        <f t="shared" si="105"/>
        <v>84500000</v>
      </c>
      <c r="AY39" s="50">
        <f t="shared" si="60"/>
        <v>0</v>
      </c>
      <c r="AZ39" s="50">
        <f t="shared" si="61"/>
        <v>0</v>
      </c>
      <c r="BA39" s="50">
        <f t="shared" si="62"/>
        <v>0</v>
      </c>
      <c r="BB39" s="50">
        <f t="shared" si="63"/>
        <v>3500000</v>
      </c>
      <c r="BC39" s="49">
        <f t="shared" si="64"/>
        <v>84500000</v>
      </c>
      <c r="BD39" s="102">
        <f t="shared" si="77"/>
        <v>0</v>
      </c>
      <c r="BE39" s="102">
        <f t="shared" si="78"/>
        <v>0</v>
      </c>
      <c r="BF39" s="102">
        <f t="shared" si="79"/>
        <v>0</v>
      </c>
      <c r="BG39" s="102">
        <f t="shared" si="80"/>
        <v>0</v>
      </c>
      <c r="BH39" s="102">
        <f t="shared" si="81"/>
        <v>0</v>
      </c>
      <c r="BI39" s="102">
        <f t="shared" si="102"/>
        <v>0</v>
      </c>
      <c r="BJ39" s="102">
        <f t="shared" si="82"/>
        <v>25000000</v>
      </c>
      <c r="BK39" s="102">
        <f t="shared" si="83"/>
        <v>6019438</v>
      </c>
      <c r="BL39" s="102">
        <f t="shared" si="84"/>
        <v>0</v>
      </c>
      <c r="BM39" s="102">
        <f t="shared" si="85"/>
        <v>33277125</v>
      </c>
      <c r="BN39" s="102">
        <f t="shared" si="86"/>
        <v>2000000</v>
      </c>
      <c r="BO39" s="102">
        <f t="shared" si="87"/>
        <v>0</v>
      </c>
      <c r="BP39" s="102">
        <f t="shared" si="88"/>
        <v>18000000</v>
      </c>
      <c r="BQ39" s="102">
        <f t="shared" si="89"/>
        <v>0</v>
      </c>
      <c r="BR39" s="175">
        <f t="shared" si="90"/>
        <v>0</v>
      </c>
      <c r="BS39" s="102">
        <f t="shared" si="91"/>
        <v>1175448</v>
      </c>
      <c r="BT39" s="102">
        <f t="shared" si="92"/>
        <v>17644028</v>
      </c>
      <c r="BU39" s="204">
        <f t="shared" si="93"/>
        <v>17644028</v>
      </c>
      <c r="BV39" s="102">
        <f t="shared" si="94"/>
        <v>8500000</v>
      </c>
      <c r="BW39" s="102">
        <f t="shared" si="95"/>
        <v>0</v>
      </c>
      <c r="BX39" s="102">
        <f t="shared" si="96"/>
        <v>8000000</v>
      </c>
      <c r="BY39" s="102">
        <f t="shared" si="97"/>
        <v>0</v>
      </c>
      <c r="BZ39" s="102">
        <f t="shared" si="98"/>
        <v>5355972</v>
      </c>
      <c r="CA39" s="102">
        <f t="shared" si="99"/>
        <v>0</v>
      </c>
      <c r="CB39" s="102">
        <f t="shared" si="74"/>
        <v>84500000</v>
      </c>
      <c r="CC39" s="102">
        <f t="shared" si="74"/>
        <v>58116039</v>
      </c>
      <c r="CD39" s="108"/>
      <c r="CE39" s="94"/>
    </row>
    <row r="40" spans="1:83" ht="52.5" x14ac:dyDescent="0.4">
      <c r="B40" s="11"/>
      <c r="C40" s="52" t="s">
        <v>81</v>
      </c>
      <c r="D40" s="49">
        <v>13000000</v>
      </c>
      <c r="E40" s="75">
        <v>0</v>
      </c>
      <c r="F40" s="75">
        <v>0</v>
      </c>
      <c r="G40" s="173">
        <v>0</v>
      </c>
      <c r="H40" s="173">
        <v>0</v>
      </c>
      <c r="I40" s="169">
        <f t="shared" si="106"/>
        <v>13000000</v>
      </c>
      <c r="J40" s="180">
        <v>0</v>
      </c>
      <c r="K40" s="180">
        <v>0</v>
      </c>
      <c r="L40" s="180">
        <v>0</v>
      </c>
      <c r="M40" s="180">
        <f t="shared" ref="M40" si="110">L40</f>
        <v>0</v>
      </c>
      <c r="N40" s="180">
        <v>0</v>
      </c>
      <c r="O40" s="234">
        <v>200000</v>
      </c>
      <c r="P40" s="180">
        <v>2800000</v>
      </c>
      <c r="Q40" s="57">
        <v>0</v>
      </c>
      <c r="R40" s="210">
        <v>2202335</v>
      </c>
      <c r="S40" s="57">
        <v>2797665</v>
      </c>
      <c r="T40" s="57">
        <v>3000000</v>
      </c>
      <c r="U40" s="57">
        <v>2000000</v>
      </c>
      <c r="V40" s="49">
        <f t="shared" si="2"/>
        <v>13000000</v>
      </c>
      <c r="W40" s="163">
        <f t="shared" si="66"/>
        <v>0</v>
      </c>
      <c r="X40" s="12"/>
      <c r="Y40" s="11"/>
      <c r="Z40" s="52" t="s">
        <v>81</v>
      </c>
      <c r="AA40" s="49">
        <f>D40</f>
        <v>13000000</v>
      </c>
      <c r="AB40" s="50">
        <f t="shared" si="67"/>
        <v>0</v>
      </c>
      <c r="AC40" s="50">
        <f t="shared" si="68"/>
        <v>0</v>
      </c>
      <c r="AD40" s="50">
        <f t="shared" si="69"/>
        <v>0</v>
      </c>
      <c r="AE40" s="50">
        <f t="shared" si="70"/>
        <v>0</v>
      </c>
      <c r="AF40" s="49">
        <f t="shared" si="71"/>
        <v>13000000</v>
      </c>
      <c r="AG40" s="49">
        <v>0</v>
      </c>
      <c r="AH40" s="49">
        <v>0</v>
      </c>
      <c r="AI40" s="49">
        <v>0</v>
      </c>
      <c r="AJ40" s="49">
        <v>752379</v>
      </c>
      <c r="AK40" s="49">
        <v>4155902</v>
      </c>
      <c r="AL40" s="49">
        <v>0</v>
      </c>
      <c r="AM40" s="169">
        <v>0</v>
      </c>
      <c r="AN40" s="49">
        <v>153091</v>
      </c>
      <c r="AO40" s="197">
        <v>2202335</v>
      </c>
      <c r="AP40" s="49">
        <v>0</v>
      </c>
      <c r="AQ40" s="49">
        <v>0</v>
      </c>
      <c r="AR40" s="49">
        <v>0</v>
      </c>
      <c r="AS40" s="158">
        <f t="shared" si="73"/>
        <v>7263707</v>
      </c>
      <c r="AT40" s="12"/>
      <c r="AU40" s="12"/>
      <c r="AV40" s="11"/>
      <c r="AW40" s="51" t="str">
        <f t="shared" si="59"/>
        <v>Bonificación Recreacional</v>
      </c>
      <c r="AX40" s="49">
        <f t="shared" si="105"/>
        <v>13000000</v>
      </c>
      <c r="AY40" s="50">
        <f t="shared" si="60"/>
        <v>0</v>
      </c>
      <c r="AZ40" s="50">
        <f t="shared" si="61"/>
        <v>0</v>
      </c>
      <c r="BA40" s="50">
        <f t="shared" si="62"/>
        <v>0</v>
      </c>
      <c r="BB40" s="50">
        <f t="shared" si="63"/>
        <v>0</v>
      </c>
      <c r="BC40" s="49">
        <f t="shared" si="64"/>
        <v>13000000</v>
      </c>
      <c r="BD40" s="102">
        <f t="shared" si="77"/>
        <v>0</v>
      </c>
      <c r="BE40" s="102">
        <f t="shared" si="78"/>
        <v>0</v>
      </c>
      <c r="BF40" s="102">
        <f t="shared" si="79"/>
        <v>0</v>
      </c>
      <c r="BG40" s="102">
        <f t="shared" si="80"/>
        <v>0</v>
      </c>
      <c r="BH40" s="102">
        <f t="shared" si="81"/>
        <v>0</v>
      </c>
      <c r="BI40" s="102">
        <f t="shared" si="102"/>
        <v>0</v>
      </c>
      <c r="BJ40" s="102">
        <f t="shared" si="82"/>
        <v>0</v>
      </c>
      <c r="BK40" s="102">
        <f t="shared" si="83"/>
        <v>752379</v>
      </c>
      <c r="BL40" s="102">
        <f t="shared" si="84"/>
        <v>0</v>
      </c>
      <c r="BM40" s="102">
        <f t="shared" si="85"/>
        <v>4155902</v>
      </c>
      <c r="BN40" s="102">
        <f t="shared" si="86"/>
        <v>200000</v>
      </c>
      <c r="BO40" s="102">
        <f t="shared" si="87"/>
        <v>0</v>
      </c>
      <c r="BP40" s="102">
        <f t="shared" si="88"/>
        <v>2800000</v>
      </c>
      <c r="BQ40" s="102">
        <f t="shared" si="89"/>
        <v>0</v>
      </c>
      <c r="BR40" s="175">
        <f t="shared" si="90"/>
        <v>0</v>
      </c>
      <c r="BS40" s="102">
        <f t="shared" si="91"/>
        <v>153091</v>
      </c>
      <c r="BT40" s="102">
        <f t="shared" si="92"/>
        <v>2202335</v>
      </c>
      <c r="BU40" s="204">
        <f t="shared" si="93"/>
        <v>2202335</v>
      </c>
      <c r="BV40" s="102">
        <f t="shared" si="94"/>
        <v>2797665</v>
      </c>
      <c r="BW40" s="102">
        <f t="shared" si="95"/>
        <v>0</v>
      </c>
      <c r="BX40" s="102">
        <f t="shared" si="96"/>
        <v>3000000</v>
      </c>
      <c r="BY40" s="102">
        <f t="shared" si="97"/>
        <v>0</v>
      </c>
      <c r="BZ40" s="102">
        <f t="shared" si="98"/>
        <v>2000000</v>
      </c>
      <c r="CA40" s="102">
        <f t="shared" si="99"/>
        <v>0</v>
      </c>
      <c r="CB40" s="102">
        <f t="shared" si="74"/>
        <v>13000000</v>
      </c>
      <c r="CC40" s="102">
        <f t="shared" si="74"/>
        <v>7263707</v>
      </c>
      <c r="CD40" s="108"/>
      <c r="CE40" s="94"/>
    </row>
    <row r="41" spans="1:83" ht="78.75" x14ac:dyDescent="0.4">
      <c r="A41" s="10" t="s">
        <v>219</v>
      </c>
      <c r="B41" s="11"/>
      <c r="C41" s="51" t="s">
        <v>82</v>
      </c>
      <c r="D41" s="164">
        <f>SUM(D42:D45)</f>
        <v>0</v>
      </c>
      <c r="E41" s="75">
        <f>SUM(E42:E45)</f>
        <v>0</v>
      </c>
      <c r="F41" s="75">
        <f>SUM(F42:F45)</f>
        <v>0</v>
      </c>
      <c r="G41" s="173">
        <f>SUM(G42:G45)</f>
        <v>50035839</v>
      </c>
      <c r="H41" s="173">
        <f>SUM(H42:H45)</f>
        <v>0</v>
      </c>
      <c r="I41" s="170">
        <f t="shared" si="106"/>
        <v>50035839</v>
      </c>
      <c r="J41" s="173">
        <f t="shared" ref="J41:U41" si="111">SUM(J42:J45)</f>
        <v>0</v>
      </c>
      <c r="K41" s="173">
        <f t="shared" si="111"/>
        <v>0</v>
      </c>
      <c r="L41" s="173">
        <f t="shared" si="111"/>
        <v>0</v>
      </c>
      <c r="M41" s="173">
        <f t="shared" si="111"/>
        <v>0</v>
      </c>
      <c r="N41" s="173">
        <f t="shared" si="111"/>
        <v>5000000</v>
      </c>
      <c r="O41" s="232">
        <f t="shared" si="111"/>
        <v>5000000</v>
      </c>
      <c r="P41" s="173">
        <f t="shared" si="111"/>
        <v>6345000</v>
      </c>
      <c r="Q41" s="75">
        <f t="shared" si="111"/>
        <v>10150000</v>
      </c>
      <c r="R41" s="205">
        <f t="shared" si="111"/>
        <v>12550839</v>
      </c>
      <c r="S41" s="75">
        <f t="shared" si="111"/>
        <v>4000000</v>
      </c>
      <c r="T41" s="75">
        <f t="shared" si="111"/>
        <v>4645000</v>
      </c>
      <c r="U41" s="75">
        <f t="shared" si="111"/>
        <v>2345000</v>
      </c>
      <c r="V41" s="49">
        <f t="shared" si="2"/>
        <v>50035839</v>
      </c>
      <c r="W41" s="163">
        <f t="shared" si="66"/>
        <v>0</v>
      </c>
      <c r="X41" s="12"/>
      <c r="Y41" s="11"/>
      <c r="Z41" s="51" t="s">
        <v>82</v>
      </c>
      <c r="AA41" s="164">
        <f>SUM(AA42:AA45)</f>
        <v>50035839</v>
      </c>
      <c r="AB41" s="50">
        <f t="shared" si="67"/>
        <v>0</v>
      </c>
      <c r="AC41" s="50">
        <f t="shared" si="68"/>
        <v>0</v>
      </c>
      <c r="AD41" s="50">
        <f t="shared" si="69"/>
        <v>50035839</v>
      </c>
      <c r="AE41" s="50">
        <f t="shared" si="70"/>
        <v>0</v>
      </c>
      <c r="AF41" s="49">
        <f t="shared" si="71"/>
        <v>50035839</v>
      </c>
      <c r="AG41" s="75">
        <f>SUM(AG42:AG45)</f>
        <v>0</v>
      </c>
      <c r="AH41" s="75">
        <f>SUM(AH42:AH45)</f>
        <v>0</v>
      </c>
      <c r="AI41" s="75">
        <f t="shared" ref="AI41:AR41" si="112">SUM(AI42:AI45)</f>
        <v>0</v>
      </c>
      <c r="AJ41" s="75">
        <f t="shared" si="112"/>
        <v>0</v>
      </c>
      <c r="AK41" s="75">
        <f t="shared" si="112"/>
        <v>0</v>
      </c>
      <c r="AL41" s="75">
        <f t="shared" si="112"/>
        <v>0</v>
      </c>
      <c r="AM41" s="173">
        <f t="shared" si="112"/>
        <v>0</v>
      </c>
      <c r="AN41" s="75">
        <f t="shared" si="112"/>
        <v>11050000</v>
      </c>
      <c r="AO41" s="205">
        <f t="shared" si="112"/>
        <v>2445000</v>
      </c>
      <c r="AP41" s="75">
        <f t="shared" si="112"/>
        <v>0</v>
      </c>
      <c r="AQ41" s="75">
        <f t="shared" si="112"/>
        <v>0</v>
      </c>
      <c r="AR41" s="75">
        <f t="shared" si="112"/>
        <v>0</v>
      </c>
      <c r="AS41" s="75">
        <f>SUM(AS42:AS45)</f>
        <v>13495000</v>
      </c>
      <c r="AT41" s="12"/>
      <c r="AU41" s="12"/>
      <c r="AV41" s="11"/>
      <c r="AW41" s="51" t="str">
        <f t="shared" si="59"/>
        <v>SERVICIOS PERSONALES INDIRECTOS</v>
      </c>
      <c r="AX41" s="75">
        <f>SUM(AX42:AX45)</f>
        <v>50035839</v>
      </c>
      <c r="AY41" s="50">
        <f t="shared" si="60"/>
        <v>0</v>
      </c>
      <c r="AZ41" s="50">
        <f t="shared" si="61"/>
        <v>0</v>
      </c>
      <c r="BA41" s="50">
        <f t="shared" si="62"/>
        <v>50035839</v>
      </c>
      <c r="BB41" s="50">
        <f t="shared" si="63"/>
        <v>0</v>
      </c>
      <c r="BC41" s="49">
        <f t="shared" si="64"/>
        <v>50035839</v>
      </c>
      <c r="BD41" s="102">
        <f t="shared" si="77"/>
        <v>0</v>
      </c>
      <c r="BE41" s="102">
        <f t="shared" si="78"/>
        <v>0</v>
      </c>
      <c r="BF41" s="102">
        <f t="shared" si="79"/>
        <v>0</v>
      </c>
      <c r="BG41" s="102">
        <f t="shared" si="80"/>
        <v>0</v>
      </c>
      <c r="BH41" s="102">
        <f t="shared" si="81"/>
        <v>0</v>
      </c>
      <c r="BI41" s="102">
        <f t="shared" si="102"/>
        <v>0</v>
      </c>
      <c r="BJ41" s="102">
        <f t="shared" si="82"/>
        <v>0</v>
      </c>
      <c r="BK41" s="102">
        <f t="shared" si="83"/>
        <v>0</v>
      </c>
      <c r="BL41" s="102">
        <f t="shared" si="84"/>
        <v>5000000</v>
      </c>
      <c r="BM41" s="102">
        <f t="shared" si="85"/>
        <v>0</v>
      </c>
      <c r="BN41" s="102">
        <f t="shared" si="86"/>
        <v>5000000</v>
      </c>
      <c r="BO41" s="102">
        <f t="shared" si="87"/>
        <v>0</v>
      </c>
      <c r="BP41" s="102">
        <f t="shared" si="88"/>
        <v>6345000</v>
      </c>
      <c r="BQ41" s="102">
        <f t="shared" si="89"/>
        <v>0</v>
      </c>
      <c r="BR41" s="175">
        <f t="shared" si="90"/>
        <v>10150000</v>
      </c>
      <c r="BS41" s="102">
        <f t="shared" si="91"/>
        <v>11050000</v>
      </c>
      <c r="BT41" s="102">
        <f t="shared" si="92"/>
        <v>12550839</v>
      </c>
      <c r="BU41" s="204">
        <f t="shared" si="93"/>
        <v>2445000</v>
      </c>
      <c r="BV41" s="102">
        <f t="shared" si="94"/>
        <v>4000000</v>
      </c>
      <c r="BW41" s="102">
        <f t="shared" si="95"/>
        <v>0</v>
      </c>
      <c r="BX41" s="102">
        <f t="shared" si="96"/>
        <v>4645000</v>
      </c>
      <c r="BY41" s="102">
        <f t="shared" si="97"/>
        <v>0</v>
      </c>
      <c r="BZ41" s="102">
        <f t="shared" si="98"/>
        <v>2345000</v>
      </c>
      <c r="CA41" s="102">
        <f t="shared" si="99"/>
        <v>0</v>
      </c>
      <c r="CB41" s="102">
        <f t="shared" si="74"/>
        <v>50035839</v>
      </c>
      <c r="CC41" s="102">
        <f t="shared" si="74"/>
        <v>13495000</v>
      </c>
      <c r="CD41" s="108"/>
      <c r="CE41" s="94"/>
    </row>
    <row r="42" spans="1:83" ht="52.5" x14ac:dyDescent="0.4">
      <c r="B42" s="11"/>
      <c r="C42" s="52" t="s">
        <v>83</v>
      </c>
      <c r="D42" s="49">
        <v>0</v>
      </c>
      <c r="E42" s="75">
        <v>0</v>
      </c>
      <c r="F42" s="75">
        <v>0</v>
      </c>
      <c r="G42" s="173">
        <v>18600000</v>
      </c>
      <c r="H42" s="173">
        <v>0</v>
      </c>
      <c r="I42" s="169">
        <f t="shared" si="106"/>
        <v>18600000</v>
      </c>
      <c r="J42" s="182"/>
      <c r="K42" s="182"/>
      <c r="L42" s="182"/>
      <c r="M42" s="182"/>
      <c r="N42" s="182"/>
      <c r="O42" s="235"/>
      <c r="P42" s="182">
        <v>0</v>
      </c>
      <c r="Q42" s="55">
        <v>6150000</v>
      </c>
      <c r="R42" s="211">
        <v>6150000</v>
      </c>
      <c r="S42" s="59">
        <v>4000000</v>
      </c>
      <c r="T42" s="59">
        <v>2300000</v>
      </c>
      <c r="U42" s="60"/>
      <c r="V42" s="49">
        <f t="shared" si="2"/>
        <v>18600000</v>
      </c>
      <c r="W42" s="163">
        <f t="shared" si="66"/>
        <v>0</v>
      </c>
      <c r="X42" s="12"/>
      <c r="Y42" s="11"/>
      <c r="Z42" s="52" t="s">
        <v>83</v>
      </c>
      <c r="AA42" s="49">
        <f>I42</f>
        <v>18600000</v>
      </c>
      <c r="AB42" s="50">
        <f t="shared" si="67"/>
        <v>0</v>
      </c>
      <c r="AC42" s="50">
        <f t="shared" si="68"/>
        <v>0</v>
      </c>
      <c r="AD42" s="50">
        <f t="shared" si="69"/>
        <v>18600000</v>
      </c>
      <c r="AE42" s="50">
        <f t="shared" si="70"/>
        <v>0</v>
      </c>
      <c r="AF42" s="49">
        <f t="shared" si="71"/>
        <v>18600000</v>
      </c>
      <c r="AG42" s="49">
        <v>0</v>
      </c>
      <c r="AH42" s="49">
        <v>0</v>
      </c>
      <c r="AI42" s="49">
        <v>0</v>
      </c>
      <c r="AJ42" s="49">
        <v>0</v>
      </c>
      <c r="AK42" s="49">
        <v>0</v>
      </c>
      <c r="AL42" s="49">
        <v>0</v>
      </c>
      <c r="AM42" s="169">
        <v>0</v>
      </c>
      <c r="AN42" s="49">
        <v>6050000</v>
      </c>
      <c r="AO42" s="197">
        <v>100000</v>
      </c>
      <c r="AP42" s="49">
        <v>0</v>
      </c>
      <c r="AQ42" s="49">
        <v>0</v>
      </c>
      <c r="AR42" s="49">
        <v>0</v>
      </c>
      <c r="AS42" s="158">
        <f t="shared" si="73"/>
        <v>6150000</v>
      </c>
      <c r="AT42" s="12"/>
      <c r="AU42" s="12"/>
      <c r="AV42" s="11"/>
      <c r="AW42" s="51" t="str">
        <f t="shared" si="59"/>
        <v>Honorarios Profesionales</v>
      </c>
      <c r="AX42" s="49">
        <f>AF42</f>
        <v>18600000</v>
      </c>
      <c r="AY42" s="50">
        <f t="shared" si="60"/>
        <v>0</v>
      </c>
      <c r="AZ42" s="50">
        <f t="shared" si="61"/>
        <v>0</v>
      </c>
      <c r="BA42" s="50">
        <f t="shared" si="62"/>
        <v>18600000</v>
      </c>
      <c r="BB42" s="50">
        <f t="shared" si="63"/>
        <v>0</v>
      </c>
      <c r="BC42" s="49">
        <f t="shared" si="64"/>
        <v>18600000</v>
      </c>
      <c r="BD42" s="102">
        <f t="shared" si="77"/>
        <v>0</v>
      </c>
      <c r="BE42" s="102">
        <f t="shared" si="78"/>
        <v>0</v>
      </c>
      <c r="BF42" s="102">
        <f t="shared" si="79"/>
        <v>0</v>
      </c>
      <c r="BG42" s="102">
        <f t="shared" si="80"/>
        <v>0</v>
      </c>
      <c r="BH42" s="102">
        <f t="shared" si="81"/>
        <v>0</v>
      </c>
      <c r="BI42" s="102">
        <f t="shared" si="102"/>
        <v>0</v>
      </c>
      <c r="BJ42" s="102">
        <f t="shared" si="82"/>
        <v>0</v>
      </c>
      <c r="BK42" s="102">
        <f t="shared" si="83"/>
        <v>0</v>
      </c>
      <c r="BL42" s="102">
        <f t="shared" si="84"/>
        <v>0</v>
      </c>
      <c r="BM42" s="102">
        <f t="shared" si="85"/>
        <v>0</v>
      </c>
      <c r="BN42" s="102">
        <f t="shared" si="86"/>
        <v>0</v>
      </c>
      <c r="BO42" s="102">
        <f t="shared" si="87"/>
        <v>0</v>
      </c>
      <c r="BP42" s="102">
        <f t="shared" si="88"/>
        <v>0</v>
      </c>
      <c r="BQ42" s="102">
        <f t="shared" si="89"/>
        <v>0</v>
      </c>
      <c r="BR42" s="175">
        <f t="shared" si="90"/>
        <v>6150000</v>
      </c>
      <c r="BS42" s="102">
        <f t="shared" si="91"/>
        <v>6050000</v>
      </c>
      <c r="BT42" s="102">
        <f t="shared" si="92"/>
        <v>6150000</v>
      </c>
      <c r="BU42" s="204">
        <f t="shared" si="93"/>
        <v>100000</v>
      </c>
      <c r="BV42" s="102">
        <f t="shared" si="94"/>
        <v>4000000</v>
      </c>
      <c r="BW42" s="102">
        <f t="shared" si="95"/>
        <v>0</v>
      </c>
      <c r="BX42" s="102">
        <f t="shared" si="96"/>
        <v>2300000</v>
      </c>
      <c r="BY42" s="102">
        <f t="shared" si="97"/>
        <v>0</v>
      </c>
      <c r="BZ42" s="102">
        <f t="shared" si="98"/>
        <v>0</v>
      </c>
      <c r="CA42" s="102">
        <f t="shared" si="99"/>
        <v>0</v>
      </c>
      <c r="CB42" s="102">
        <f t="shared" si="74"/>
        <v>18600000</v>
      </c>
      <c r="CC42" s="102">
        <f t="shared" si="74"/>
        <v>6150000</v>
      </c>
      <c r="CD42" s="108"/>
      <c r="CE42" s="94"/>
    </row>
    <row r="43" spans="1:83" ht="78.75" x14ac:dyDescent="0.4">
      <c r="B43" s="11"/>
      <c r="C43" s="52" t="s">
        <v>84</v>
      </c>
      <c r="D43" s="49">
        <v>0</v>
      </c>
      <c r="E43" s="75">
        <v>0</v>
      </c>
      <c r="F43" s="75">
        <v>0</v>
      </c>
      <c r="G43" s="173">
        <v>0</v>
      </c>
      <c r="H43" s="173">
        <v>0</v>
      </c>
      <c r="I43" s="169">
        <f t="shared" si="106"/>
        <v>0</v>
      </c>
      <c r="J43" s="182">
        <v>0</v>
      </c>
      <c r="K43" s="182">
        <v>0</v>
      </c>
      <c r="L43" s="182">
        <v>0</v>
      </c>
      <c r="M43" s="182">
        <v>0</v>
      </c>
      <c r="N43" s="182">
        <v>0</v>
      </c>
      <c r="O43" s="235">
        <v>0</v>
      </c>
      <c r="P43" s="182">
        <v>0</v>
      </c>
      <c r="Q43" s="59">
        <v>0</v>
      </c>
      <c r="R43" s="211">
        <v>0</v>
      </c>
      <c r="S43" s="59">
        <v>0</v>
      </c>
      <c r="T43" s="59">
        <v>0</v>
      </c>
      <c r="U43" s="60">
        <v>0</v>
      </c>
      <c r="V43" s="49">
        <f t="shared" si="2"/>
        <v>0</v>
      </c>
      <c r="W43" s="163">
        <f t="shared" si="66"/>
        <v>0</v>
      </c>
      <c r="X43" s="12"/>
      <c r="Y43" s="11"/>
      <c r="Z43" s="52" t="s">
        <v>84</v>
      </c>
      <c r="AA43" s="49">
        <f>I43</f>
        <v>0</v>
      </c>
      <c r="AB43" s="50">
        <f t="shared" si="67"/>
        <v>0</v>
      </c>
      <c r="AC43" s="50">
        <f>+F43</f>
        <v>0</v>
      </c>
      <c r="AD43" s="50">
        <f t="shared" si="69"/>
        <v>0</v>
      </c>
      <c r="AE43" s="50">
        <f t="shared" si="70"/>
        <v>0</v>
      </c>
      <c r="AF43" s="49">
        <f t="shared" si="71"/>
        <v>0</v>
      </c>
      <c r="AG43" s="49">
        <v>0</v>
      </c>
      <c r="AH43" s="49">
        <v>0</v>
      </c>
      <c r="AI43" s="49">
        <v>0</v>
      </c>
      <c r="AJ43" s="49">
        <v>0</v>
      </c>
      <c r="AK43" s="49">
        <v>0</v>
      </c>
      <c r="AL43" s="49">
        <v>0</v>
      </c>
      <c r="AM43" s="169">
        <v>0</v>
      </c>
      <c r="AN43" s="49">
        <v>0</v>
      </c>
      <c r="AO43" s="197">
        <v>0</v>
      </c>
      <c r="AP43" s="49">
        <v>0</v>
      </c>
      <c r="AQ43" s="49">
        <v>0</v>
      </c>
      <c r="AR43" s="49">
        <v>0</v>
      </c>
      <c r="AS43" s="158">
        <f t="shared" si="73"/>
        <v>0</v>
      </c>
      <c r="AT43" s="12"/>
      <c r="AU43" s="12"/>
      <c r="AV43" s="11"/>
      <c r="AW43" s="51" t="str">
        <f t="shared" si="59"/>
        <v>Personal Supernumerario</v>
      </c>
      <c r="AX43" s="49">
        <f>AF43</f>
        <v>0</v>
      </c>
      <c r="AY43" s="50">
        <f t="shared" si="60"/>
        <v>0</v>
      </c>
      <c r="AZ43" s="50">
        <f t="shared" si="61"/>
        <v>0</v>
      </c>
      <c r="BA43" s="50">
        <f t="shared" si="62"/>
        <v>0</v>
      </c>
      <c r="BB43" s="50">
        <f t="shared" si="63"/>
        <v>0</v>
      </c>
      <c r="BC43" s="49">
        <f t="shared" si="64"/>
        <v>0</v>
      </c>
      <c r="BD43" s="102">
        <f t="shared" si="77"/>
        <v>0</v>
      </c>
      <c r="BE43" s="102">
        <f t="shared" si="78"/>
        <v>0</v>
      </c>
      <c r="BF43" s="102">
        <f t="shared" si="79"/>
        <v>0</v>
      </c>
      <c r="BG43" s="102">
        <f t="shared" si="80"/>
        <v>0</v>
      </c>
      <c r="BH43" s="102">
        <f t="shared" si="81"/>
        <v>0</v>
      </c>
      <c r="BI43" s="102">
        <f t="shared" si="102"/>
        <v>0</v>
      </c>
      <c r="BJ43" s="102">
        <f t="shared" si="82"/>
        <v>0</v>
      </c>
      <c r="BK43" s="102">
        <f t="shared" si="83"/>
        <v>0</v>
      </c>
      <c r="BL43" s="102">
        <f t="shared" si="84"/>
        <v>0</v>
      </c>
      <c r="BM43" s="102">
        <f t="shared" si="85"/>
        <v>0</v>
      </c>
      <c r="BN43" s="102">
        <f t="shared" si="86"/>
        <v>0</v>
      </c>
      <c r="BO43" s="102">
        <f t="shared" si="87"/>
        <v>0</v>
      </c>
      <c r="BP43" s="102">
        <f t="shared" si="88"/>
        <v>0</v>
      </c>
      <c r="BQ43" s="102">
        <f t="shared" si="89"/>
        <v>0</v>
      </c>
      <c r="BR43" s="175">
        <f t="shared" si="90"/>
        <v>0</v>
      </c>
      <c r="BS43" s="102">
        <f t="shared" si="91"/>
        <v>0</v>
      </c>
      <c r="BT43" s="102">
        <f t="shared" si="92"/>
        <v>0</v>
      </c>
      <c r="BU43" s="204">
        <f t="shared" si="93"/>
        <v>0</v>
      </c>
      <c r="BV43" s="102">
        <f t="shared" si="94"/>
        <v>0</v>
      </c>
      <c r="BW43" s="102">
        <f t="shared" si="95"/>
        <v>0</v>
      </c>
      <c r="BX43" s="102">
        <f t="shared" si="96"/>
        <v>0</v>
      </c>
      <c r="BY43" s="102">
        <f t="shared" si="97"/>
        <v>0</v>
      </c>
      <c r="BZ43" s="102">
        <f t="shared" si="98"/>
        <v>0</v>
      </c>
      <c r="CA43" s="102">
        <f t="shared" si="99"/>
        <v>0</v>
      </c>
      <c r="CB43" s="102">
        <f t="shared" si="74"/>
        <v>0</v>
      </c>
      <c r="CC43" s="102">
        <f t="shared" si="74"/>
        <v>0</v>
      </c>
      <c r="CD43" s="108"/>
      <c r="CE43" s="94"/>
    </row>
    <row r="44" spans="1:83" ht="105" x14ac:dyDescent="0.4">
      <c r="B44" s="11"/>
      <c r="C44" s="52" t="s">
        <v>85</v>
      </c>
      <c r="D44" s="49">
        <v>0</v>
      </c>
      <c r="E44" s="75">
        <v>0</v>
      </c>
      <c r="F44" s="75">
        <v>0</v>
      </c>
      <c r="G44" s="173">
        <v>31435839</v>
      </c>
      <c r="H44" s="173">
        <v>0</v>
      </c>
      <c r="I44" s="169">
        <f t="shared" si="106"/>
        <v>31435839</v>
      </c>
      <c r="J44" s="182">
        <v>0</v>
      </c>
      <c r="K44" s="182">
        <v>0</v>
      </c>
      <c r="L44" s="182">
        <v>0</v>
      </c>
      <c r="M44" s="182">
        <v>0</v>
      </c>
      <c r="N44" s="182">
        <v>5000000</v>
      </c>
      <c r="O44" s="235">
        <v>5000000</v>
      </c>
      <c r="P44" s="182">
        <f>2345000+4000000</f>
        <v>6345000</v>
      </c>
      <c r="Q44" s="55">
        <v>4000000</v>
      </c>
      <c r="R44" s="212">
        <f>6345000+55839</f>
        <v>6400839</v>
      </c>
      <c r="S44" s="55">
        <v>0</v>
      </c>
      <c r="T44" s="55">
        <v>2345000</v>
      </c>
      <c r="U44" s="61">
        <v>2345000</v>
      </c>
      <c r="V44" s="49">
        <f t="shared" si="2"/>
        <v>31435839</v>
      </c>
      <c r="W44" s="163">
        <f t="shared" si="66"/>
        <v>0</v>
      </c>
      <c r="X44" s="12"/>
      <c r="Y44" s="11"/>
      <c r="Z44" s="52" t="s">
        <v>85</v>
      </c>
      <c r="AA44" s="49">
        <f>I44</f>
        <v>31435839</v>
      </c>
      <c r="AB44" s="50">
        <f t="shared" si="67"/>
        <v>0</v>
      </c>
      <c r="AC44" s="50">
        <f t="shared" si="68"/>
        <v>0</v>
      </c>
      <c r="AD44" s="50">
        <f t="shared" si="69"/>
        <v>31435839</v>
      </c>
      <c r="AE44" s="50">
        <f t="shared" si="70"/>
        <v>0</v>
      </c>
      <c r="AF44" s="49">
        <f t="shared" si="71"/>
        <v>31435839</v>
      </c>
      <c r="AG44" s="49">
        <v>0</v>
      </c>
      <c r="AH44" s="49">
        <v>0</v>
      </c>
      <c r="AI44" s="49">
        <v>0</v>
      </c>
      <c r="AJ44" s="49">
        <v>0</v>
      </c>
      <c r="AK44" s="49">
        <v>0</v>
      </c>
      <c r="AL44" s="49">
        <v>0</v>
      </c>
      <c r="AM44" s="169">
        <v>0</v>
      </c>
      <c r="AN44" s="49">
        <v>5000000</v>
      </c>
      <c r="AO44" s="197">
        <v>2345000</v>
      </c>
      <c r="AP44" s="49">
        <v>0</v>
      </c>
      <c r="AQ44" s="49">
        <v>0</v>
      </c>
      <c r="AR44" s="49">
        <v>0</v>
      </c>
      <c r="AS44" s="158">
        <f t="shared" si="73"/>
        <v>7345000</v>
      </c>
      <c r="AT44" s="12"/>
      <c r="AU44" s="12"/>
      <c r="AV44" s="11"/>
      <c r="AW44" s="51" t="str">
        <f t="shared" si="59"/>
        <v>Remuneración Servicios Tecnicos y Profesionales</v>
      </c>
      <c r="AX44" s="49">
        <f>AF44</f>
        <v>31435839</v>
      </c>
      <c r="AY44" s="50">
        <f t="shared" si="60"/>
        <v>0</v>
      </c>
      <c r="AZ44" s="50">
        <f t="shared" si="61"/>
        <v>0</v>
      </c>
      <c r="BA44" s="50">
        <f t="shared" si="62"/>
        <v>31435839</v>
      </c>
      <c r="BB44" s="50">
        <f t="shared" si="63"/>
        <v>0</v>
      </c>
      <c r="BC44" s="49">
        <f t="shared" si="64"/>
        <v>31435839</v>
      </c>
      <c r="BD44" s="102">
        <f t="shared" si="77"/>
        <v>0</v>
      </c>
      <c r="BE44" s="102">
        <f t="shared" si="78"/>
        <v>0</v>
      </c>
      <c r="BF44" s="102">
        <f t="shared" si="79"/>
        <v>0</v>
      </c>
      <c r="BG44" s="102">
        <f t="shared" si="80"/>
        <v>0</v>
      </c>
      <c r="BH44" s="102">
        <f t="shared" si="81"/>
        <v>0</v>
      </c>
      <c r="BI44" s="102">
        <f t="shared" si="102"/>
        <v>0</v>
      </c>
      <c r="BJ44" s="102">
        <f t="shared" si="82"/>
        <v>0</v>
      </c>
      <c r="BK44" s="102">
        <f t="shared" si="83"/>
        <v>0</v>
      </c>
      <c r="BL44" s="102">
        <f t="shared" si="84"/>
        <v>5000000</v>
      </c>
      <c r="BM44" s="102">
        <f t="shared" si="85"/>
        <v>0</v>
      </c>
      <c r="BN44" s="102">
        <f t="shared" si="86"/>
        <v>5000000</v>
      </c>
      <c r="BO44" s="102">
        <f t="shared" si="87"/>
        <v>0</v>
      </c>
      <c r="BP44" s="102">
        <f t="shared" si="88"/>
        <v>6345000</v>
      </c>
      <c r="BQ44" s="102">
        <f t="shared" si="89"/>
        <v>0</v>
      </c>
      <c r="BR44" s="175">
        <f t="shared" si="90"/>
        <v>4000000</v>
      </c>
      <c r="BS44" s="102">
        <f t="shared" si="91"/>
        <v>5000000</v>
      </c>
      <c r="BT44" s="102">
        <f t="shared" si="92"/>
        <v>6400839</v>
      </c>
      <c r="BU44" s="204">
        <f t="shared" si="93"/>
        <v>2345000</v>
      </c>
      <c r="BV44" s="102">
        <f t="shared" si="94"/>
        <v>0</v>
      </c>
      <c r="BW44" s="102">
        <f t="shared" si="95"/>
        <v>0</v>
      </c>
      <c r="BX44" s="102">
        <f t="shared" si="96"/>
        <v>2345000</v>
      </c>
      <c r="BY44" s="102">
        <f t="shared" si="97"/>
        <v>0</v>
      </c>
      <c r="BZ44" s="102">
        <f t="shared" si="98"/>
        <v>2345000</v>
      </c>
      <c r="CA44" s="102">
        <f t="shared" si="99"/>
        <v>0</v>
      </c>
      <c r="CB44" s="102">
        <f t="shared" si="74"/>
        <v>31435839</v>
      </c>
      <c r="CC44" s="102">
        <f t="shared" si="74"/>
        <v>7345000</v>
      </c>
      <c r="CD44" s="108"/>
      <c r="CE44" s="94"/>
    </row>
    <row r="45" spans="1:83" ht="105" x14ac:dyDescent="0.4">
      <c r="B45" s="11"/>
      <c r="C45" s="52" t="s">
        <v>86</v>
      </c>
      <c r="D45" s="49">
        <v>0</v>
      </c>
      <c r="E45" s="75">
        <v>0</v>
      </c>
      <c r="F45" s="75">
        <v>0</v>
      </c>
      <c r="G45" s="173">
        <v>0</v>
      </c>
      <c r="H45" s="173">
        <v>0</v>
      </c>
      <c r="I45" s="169">
        <f t="shared" si="106"/>
        <v>0</v>
      </c>
      <c r="J45" s="182">
        <v>0</v>
      </c>
      <c r="K45" s="182">
        <v>0</v>
      </c>
      <c r="L45" s="182">
        <v>0</v>
      </c>
      <c r="M45" s="182">
        <v>0</v>
      </c>
      <c r="N45" s="182">
        <v>0</v>
      </c>
      <c r="O45" s="235">
        <v>0</v>
      </c>
      <c r="P45" s="182">
        <v>0</v>
      </c>
      <c r="Q45" s="59">
        <v>0</v>
      </c>
      <c r="R45" s="211">
        <v>0</v>
      </c>
      <c r="S45" s="59">
        <v>0</v>
      </c>
      <c r="T45" s="59">
        <v>0</v>
      </c>
      <c r="U45" s="60">
        <v>0</v>
      </c>
      <c r="V45" s="49">
        <f t="shared" si="2"/>
        <v>0</v>
      </c>
      <c r="W45" s="163">
        <f t="shared" si="66"/>
        <v>0</v>
      </c>
      <c r="X45" s="12"/>
      <c r="Y45" s="11"/>
      <c r="Z45" s="52" t="s">
        <v>86</v>
      </c>
      <c r="AA45" s="49">
        <f>I45</f>
        <v>0</v>
      </c>
      <c r="AB45" s="50">
        <f t="shared" si="67"/>
        <v>0</v>
      </c>
      <c r="AC45" s="50">
        <f t="shared" si="68"/>
        <v>0</v>
      </c>
      <c r="AD45" s="50">
        <f t="shared" si="69"/>
        <v>0</v>
      </c>
      <c r="AE45" s="50">
        <f t="shared" si="70"/>
        <v>0</v>
      </c>
      <c r="AF45" s="49">
        <f t="shared" si="71"/>
        <v>0</v>
      </c>
      <c r="AG45" s="49">
        <v>0</v>
      </c>
      <c r="AH45" s="49">
        <v>0</v>
      </c>
      <c r="AI45" s="49">
        <v>0</v>
      </c>
      <c r="AJ45" s="49">
        <v>0</v>
      </c>
      <c r="AK45" s="49">
        <v>0</v>
      </c>
      <c r="AL45" s="49">
        <v>0</v>
      </c>
      <c r="AM45" s="169">
        <v>0</v>
      </c>
      <c r="AN45" s="197">
        <v>0</v>
      </c>
      <c r="AO45" s="197">
        <v>0</v>
      </c>
      <c r="AP45" s="49">
        <v>0</v>
      </c>
      <c r="AQ45" s="49">
        <v>0</v>
      </c>
      <c r="AR45" s="49">
        <v>0</v>
      </c>
      <c r="AS45" s="158">
        <f t="shared" si="73"/>
        <v>0</v>
      </c>
      <c r="AT45" s="12"/>
      <c r="AU45" s="12"/>
      <c r="AV45" s="11"/>
      <c r="AW45" s="51" t="str">
        <f t="shared" si="59"/>
        <v>Otros Servicios Personales Indirectos</v>
      </c>
      <c r="AX45" s="49">
        <f>AF45</f>
        <v>0</v>
      </c>
      <c r="AY45" s="50">
        <f t="shared" si="60"/>
        <v>0</v>
      </c>
      <c r="AZ45" s="50">
        <f t="shared" si="61"/>
        <v>0</v>
      </c>
      <c r="BA45" s="50">
        <f t="shared" si="62"/>
        <v>0</v>
      </c>
      <c r="BB45" s="50">
        <f t="shared" si="63"/>
        <v>0</v>
      </c>
      <c r="BC45" s="49">
        <f t="shared" si="64"/>
        <v>0</v>
      </c>
      <c r="BD45" s="102">
        <f t="shared" si="77"/>
        <v>0</v>
      </c>
      <c r="BE45" s="102">
        <f t="shared" si="78"/>
        <v>0</v>
      </c>
      <c r="BF45" s="102">
        <f t="shared" si="79"/>
        <v>0</v>
      </c>
      <c r="BG45" s="102">
        <f t="shared" si="80"/>
        <v>0</v>
      </c>
      <c r="BH45" s="102">
        <f t="shared" si="81"/>
        <v>0</v>
      </c>
      <c r="BI45" s="102">
        <f t="shared" si="102"/>
        <v>0</v>
      </c>
      <c r="BJ45" s="102">
        <f t="shared" si="82"/>
        <v>0</v>
      </c>
      <c r="BK45" s="102">
        <f t="shared" si="83"/>
        <v>0</v>
      </c>
      <c r="BL45" s="102">
        <f t="shared" si="84"/>
        <v>0</v>
      </c>
      <c r="BM45" s="102">
        <f t="shared" si="85"/>
        <v>0</v>
      </c>
      <c r="BN45" s="102">
        <f t="shared" si="86"/>
        <v>0</v>
      </c>
      <c r="BO45" s="102">
        <f t="shared" si="87"/>
        <v>0</v>
      </c>
      <c r="BP45" s="102">
        <f t="shared" si="88"/>
        <v>0</v>
      </c>
      <c r="BQ45" s="102">
        <f t="shared" si="89"/>
        <v>0</v>
      </c>
      <c r="BR45" s="175">
        <f t="shared" si="90"/>
        <v>0</v>
      </c>
      <c r="BS45" s="102">
        <f t="shared" si="91"/>
        <v>0</v>
      </c>
      <c r="BT45" s="102">
        <f t="shared" si="92"/>
        <v>0</v>
      </c>
      <c r="BU45" s="204">
        <f t="shared" si="93"/>
        <v>0</v>
      </c>
      <c r="BV45" s="102">
        <f t="shared" si="94"/>
        <v>0</v>
      </c>
      <c r="BW45" s="102">
        <f t="shared" si="95"/>
        <v>0</v>
      </c>
      <c r="BX45" s="102">
        <f t="shared" si="96"/>
        <v>0</v>
      </c>
      <c r="BY45" s="102">
        <f t="shared" si="97"/>
        <v>0</v>
      </c>
      <c r="BZ45" s="102">
        <f t="shared" si="98"/>
        <v>0</v>
      </c>
      <c r="CA45" s="102">
        <f t="shared" si="99"/>
        <v>0</v>
      </c>
      <c r="CB45" s="102">
        <f t="shared" si="74"/>
        <v>0</v>
      </c>
      <c r="CC45" s="102">
        <f t="shared" si="74"/>
        <v>0</v>
      </c>
      <c r="CD45" s="108"/>
      <c r="CE45" s="94"/>
    </row>
    <row r="46" spans="1:83" ht="72" customHeight="1" x14ac:dyDescent="0.4">
      <c r="A46" s="10" t="s">
        <v>219</v>
      </c>
      <c r="B46" s="16"/>
      <c r="C46" s="51" t="s">
        <v>87</v>
      </c>
      <c r="D46" s="164">
        <f>D47+D48+D49+D50+D51+D52</f>
        <v>334600000</v>
      </c>
      <c r="E46" s="75">
        <f>E47+E48+E49+E50+E51+E52</f>
        <v>1213193</v>
      </c>
      <c r="F46" s="75">
        <f>F47+F48+F49+F50+F51+F52</f>
        <v>0</v>
      </c>
      <c r="G46" s="173">
        <f>G47+G48+G49+G50+G51+G52</f>
        <v>1000000</v>
      </c>
      <c r="H46" s="173">
        <f>H47+H48+H49+H50+H51+H52</f>
        <v>0</v>
      </c>
      <c r="I46" s="170">
        <f t="shared" si="106"/>
        <v>336813193</v>
      </c>
      <c r="J46" s="173">
        <f t="shared" ref="J46:U46" si="113">J47+J48+J49+J50+J51+J52</f>
        <v>19212624</v>
      </c>
      <c r="K46" s="173">
        <f t="shared" si="113"/>
        <v>19211024</v>
      </c>
      <c r="L46" s="173">
        <f t="shared" si="113"/>
        <v>23900324</v>
      </c>
      <c r="M46" s="173">
        <f t="shared" si="113"/>
        <v>26575704</v>
      </c>
      <c r="N46" s="173">
        <f t="shared" si="113"/>
        <v>19100324</v>
      </c>
      <c r="O46" s="232">
        <f t="shared" si="113"/>
        <v>23400000</v>
      </c>
      <c r="P46" s="173">
        <f t="shared" si="113"/>
        <v>27400000</v>
      </c>
      <c r="Q46" s="75">
        <f t="shared" si="113"/>
        <v>24000000</v>
      </c>
      <c r="R46" s="205">
        <f t="shared" si="113"/>
        <v>24000000</v>
      </c>
      <c r="S46" s="75">
        <f t="shared" si="113"/>
        <v>24000000</v>
      </c>
      <c r="T46" s="75">
        <f t="shared" si="113"/>
        <v>24000000</v>
      </c>
      <c r="U46" s="75">
        <f t="shared" si="113"/>
        <v>82013193</v>
      </c>
      <c r="V46" s="49">
        <f t="shared" si="2"/>
        <v>336813193</v>
      </c>
      <c r="W46" s="163">
        <f t="shared" si="66"/>
        <v>0</v>
      </c>
      <c r="X46" s="12"/>
      <c r="Y46" s="16"/>
      <c r="Z46" s="51" t="s">
        <v>87</v>
      </c>
      <c r="AA46" s="164">
        <f>AA47+AA48+AA49+AA50+AA51+AA52</f>
        <v>336813193</v>
      </c>
      <c r="AB46" s="50">
        <f t="shared" si="67"/>
        <v>1213193</v>
      </c>
      <c r="AC46" s="50">
        <f t="shared" si="68"/>
        <v>0</v>
      </c>
      <c r="AD46" s="50">
        <f t="shared" si="69"/>
        <v>1000000</v>
      </c>
      <c r="AE46" s="50">
        <f t="shared" si="70"/>
        <v>0</v>
      </c>
      <c r="AF46" s="49">
        <f t="shared" si="71"/>
        <v>336813193</v>
      </c>
      <c r="AG46" s="75">
        <f>AG47+AG48+AG49+AG50+AG51+AG52</f>
        <v>0</v>
      </c>
      <c r="AH46" s="75">
        <f>AH47+AH48+AH49+AH50+AH51+AH52</f>
        <v>25973331.68</v>
      </c>
      <c r="AI46" s="75">
        <f t="shared" ref="AI46:AS46" si="114">AI47+AI48+AI49+AI50+AI51+AI52</f>
        <v>37824400</v>
      </c>
      <c r="AJ46" s="75">
        <f t="shared" si="114"/>
        <v>19852360</v>
      </c>
      <c r="AK46" s="75">
        <f t="shared" si="114"/>
        <v>6946947</v>
      </c>
      <c r="AL46" s="75">
        <f t="shared" si="114"/>
        <v>18508600</v>
      </c>
      <c r="AM46" s="173">
        <f t="shared" si="114"/>
        <v>17596400</v>
      </c>
      <c r="AN46" s="75">
        <f t="shared" si="114"/>
        <v>16789023</v>
      </c>
      <c r="AO46" s="205">
        <f t="shared" si="114"/>
        <v>19113790</v>
      </c>
      <c r="AP46" s="75">
        <f t="shared" si="114"/>
        <v>0</v>
      </c>
      <c r="AQ46" s="75">
        <f t="shared" si="114"/>
        <v>0</v>
      </c>
      <c r="AR46" s="75">
        <f t="shared" si="114"/>
        <v>0</v>
      </c>
      <c r="AS46" s="75">
        <f t="shared" si="114"/>
        <v>162604851.68000001</v>
      </c>
      <c r="AT46" s="12"/>
      <c r="AU46" s="12"/>
      <c r="AV46" s="16"/>
      <c r="AW46" s="51" t="str">
        <f t="shared" si="59"/>
        <v>CONTRIBUCIONES A LA NOMINA SECTOR PRIVADO</v>
      </c>
      <c r="AX46" s="75">
        <f>AX47+AX48+AX49+AX50+AX51+AX52</f>
        <v>336813193</v>
      </c>
      <c r="AY46" s="50">
        <f t="shared" si="60"/>
        <v>1213193</v>
      </c>
      <c r="AZ46" s="50">
        <f t="shared" si="61"/>
        <v>0</v>
      </c>
      <c r="BA46" s="50">
        <f t="shared" si="62"/>
        <v>1000000</v>
      </c>
      <c r="BB46" s="50">
        <f t="shared" si="63"/>
        <v>0</v>
      </c>
      <c r="BC46" s="49">
        <f t="shared" si="64"/>
        <v>336813193</v>
      </c>
      <c r="BD46" s="102">
        <f t="shared" si="77"/>
        <v>19212624</v>
      </c>
      <c r="BE46" s="102">
        <f t="shared" si="78"/>
        <v>0</v>
      </c>
      <c r="BF46" s="102">
        <f t="shared" si="79"/>
        <v>19211024</v>
      </c>
      <c r="BG46" s="102">
        <f t="shared" si="80"/>
        <v>25973331.68</v>
      </c>
      <c r="BH46" s="102">
        <f t="shared" si="81"/>
        <v>23900324</v>
      </c>
      <c r="BI46" s="102">
        <f t="shared" si="102"/>
        <v>37824400</v>
      </c>
      <c r="BJ46" s="102">
        <f t="shared" si="82"/>
        <v>26575704</v>
      </c>
      <c r="BK46" s="102">
        <f t="shared" si="83"/>
        <v>19852360</v>
      </c>
      <c r="BL46" s="102">
        <f t="shared" si="84"/>
        <v>19100324</v>
      </c>
      <c r="BM46" s="102">
        <f t="shared" si="85"/>
        <v>6946947</v>
      </c>
      <c r="BN46" s="102">
        <f t="shared" si="86"/>
        <v>23400000</v>
      </c>
      <c r="BO46" s="102">
        <f t="shared" si="87"/>
        <v>18508600</v>
      </c>
      <c r="BP46" s="102">
        <f t="shared" si="88"/>
        <v>27400000</v>
      </c>
      <c r="BQ46" s="102">
        <f t="shared" si="89"/>
        <v>17596400</v>
      </c>
      <c r="BR46" s="175">
        <f t="shared" si="90"/>
        <v>24000000</v>
      </c>
      <c r="BS46" s="102">
        <f t="shared" si="91"/>
        <v>16789023</v>
      </c>
      <c r="BT46" s="102">
        <f t="shared" si="92"/>
        <v>24000000</v>
      </c>
      <c r="BU46" s="204">
        <f t="shared" si="93"/>
        <v>19113790</v>
      </c>
      <c r="BV46" s="102">
        <f t="shared" si="94"/>
        <v>24000000</v>
      </c>
      <c r="BW46" s="102">
        <f t="shared" si="95"/>
        <v>0</v>
      </c>
      <c r="BX46" s="102">
        <f t="shared" si="96"/>
        <v>24000000</v>
      </c>
      <c r="BY46" s="102">
        <f t="shared" si="97"/>
        <v>0</v>
      </c>
      <c r="BZ46" s="102">
        <f t="shared" si="98"/>
        <v>82013193</v>
      </c>
      <c r="CA46" s="102">
        <f t="shared" si="99"/>
        <v>0</v>
      </c>
      <c r="CB46" s="102">
        <f t="shared" si="74"/>
        <v>336813193</v>
      </c>
      <c r="CC46" s="102">
        <f t="shared" si="74"/>
        <v>162604851.68000001</v>
      </c>
      <c r="CD46" s="108"/>
      <c r="CE46" s="94"/>
    </row>
    <row r="47" spans="1:83" ht="52.5" x14ac:dyDescent="0.4">
      <c r="B47" s="11"/>
      <c r="C47" s="52" t="s">
        <v>195</v>
      </c>
      <c r="D47" s="49">
        <v>79000000</v>
      </c>
      <c r="E47" s="75">
        <v>1213193</v>
      </c>
      <c r="F47" s="75">
        <v>0</v>
      </c>
      <c r="G47" s="173">
        <v>0</v>
      </c>
      <c r="H47" s="173">
        <v>0</v>
      </c>
      <c r="I47" s="169">
        <f t="shared" si="106"/>
        <v>80213193</v>
      </c>
      <c r="J47" s="182">
        <v>3400324</v>
      </c>
      <c r="K47" s="182">
        <f t="shared" ref="K47:T47" si="115">J47</f>
        <v>3400324</v>
      </c>
      <c r="L47" s="182">
        <f t="shared" si="115"/>
        <v>3400324</v>
      </c>
      <c r="M47" s="182">
        <f>L47+1498380</f>
        <v>4898704</v>
      </c>
      <c r="N47" s="182">
        <v>3400324</v>
      </c>
      <c r="O47" s="235">
        <f>4200000+600000</f>
        <v>4800000</v>
      </c>
      <c r="P47" s="182">
        <v>5500000</v>
      </c>
      <c r="Q47" s="55">
        <v>4200000</v>
      </c>
      <c r="R47" s="212">
        <f t="shared" si="115"/>
        <v>4200000</v>
      </c>
      <c r="S47" s="55">
        <f t="shared" si="115"/>
        <v>4200000</v>
      </c>
      <c r="T47" s="55">
        <f t="shared" si="115"/>
        <v>4200000</v>
      </c>
      <c r="U47" s="55">
        <v>34613193</v>
      </c>
      <c r="V47" s="49">
        <f t="shared" si="2"/>
        <v>80213193</v>
      </c>
      <c r="W47" s="163">
        <f t="shared" si="66"/>
        <v>0</v>
      </c>
      <c r="X47" s="12"/>
      <c r="Y47" s="11"/>
      <c r="Z47" s="52" t="s">
        <v>195</v>
      </c>
      <c r="AA47" s="49">
        <f t="shared" ref="AA47:AA52" si="116">I47</f>
        <v>80213193</v>
      </c>
      <c r="AB47" s="50">
        <f t="shared" si="67"/>
        <v>1213193</v>
      </c>
      <c r="AC47" s="50">
        <f t="shared" si="68"/>
        <v>0</v>
      </c>
      <c r="AD47" s="50">
        <f t="shared" si="69"/>
        <v>0</v>
      </c>
      <c r="AE47" s="50">
        <f t="shared" si="70"/>
        <v>0</v>
      </c>
      <c r="AF47" s="49">
        <f t="shared" si="71"/>
        <v>80213193</v>
      </c>
      <c r="AG47" s="49">
        <v>0</v>
      </c>
      <c r="AH47" s="49">
        <v>791930.68</v>
      </c>
      <c r="AI47" s="49">
        <v>0</v>
      </c>
      <c r="AJ47" s="49">
        <v>1156160</v>
      </c>
      <c r="AK47" s="49">
        <v>6946947</v>
      </c>
      <c r="AL47" s="49">
        <v>0</v>
      </c>
      <c r="AM47" s="169">
        <v>0</v>
      </c>
      <c r="AN47" s="49">
        <v>0</v>
      </c>
      <c r="AO47" s="197">
        <v>0</v>
      </c>
      <c r="AP47" s="49">
        <v>0</v>
      </c>
      <c r="AQ47" s="49">
        <v>0</v>
      </c>
      <c r="AR47" s="49">
        <v>0</v>
      </c>
      <c r="AS47" s="158">
        <f t="shared" si="73"/>
        <v>8895037.6799999997</v>
      </c>
      <c r="AT47" s="12"/>
      <c r="AU47" s="12"/>
      <c r="AV47" s="11"/>
      <c r="AW47" s="51" t="str">
        <f t="shared" si="59"/>
        <v xml:space="preserve">Fondo de Cesantías </v>
      </c>
      <c r="AX47" s="49">
        <f t="shared" ref="AX47:AX52" si="117">AF47</f>
        <v>80213193</v>
      </c>
      <c r="AY47" s="50">
        <f t="shared" si="60"/>
        <v>1213193</v>
      </c>
      <c r="AZ47" s="50">
        <f t="shared" si="61"/>
        <v>0</v>
      </c>
      <c r="BA47" s="50">
        <f t="shared" si="62"/>
        <v>0</v>
      </c>
      <c r="BB47" s="50">
        <f t="shared" si="63"/>
        <v>0</v>
      </c>
      <c r="BC47" s="49">
        <f t="shared" si="64"/>
        <v>80213193</v>
      </c>
      <c r="BD47" s="102">
        <f t="shared" si="77"/>
        <v>3400324</v>
      </c>
      <c r="BE47" s="102">
        <f t="shared" si="78"/>
        <v>0</v>
      </c>
      <c r="BF47" s="102">
        <f t="shared" si="79"/>
        <v>3400324</v>
      </c>
      <c r="BG47" s="102">
        <f t="shared" si="80"/>
        <v>791930.68</v>
      </c>
      <c r="BH47" s="102">
        <f t="shared" si="81"/>
        <v>3400324</v>
      </c>
      <c r="BI47" s="102">
        <f t="shared" si="102"/>
        <v>0</v>
      </c>
      <c r="BJ47" s="102">
        <f t="shared" si="82"/>
        <v>4898704</v>
      </c>
      <c r="BK47" s="102">
        <f t="shared" si="83"/>
        <v>1156160</v>
      </c>
      <c r="BL47" s="102">
        <f t="shared" si="84"/>
        <v>3400324</v>
      </c>
      <c r="BM47" s="102">
        <f t="shared" si="85"/>
        <v>6946947</v>
      </c>
      <c r="BN47" s="102">
        <f t="shared" si="86"/>
        <v>4800000</v>
      </c>
      <c r="BO47" s="102">
        <f t="shared" si="87"/>
        <v>0</v>
      </c>
      <c r="BP47" s="102">
        <f t="shared" si="88"/>
        <v>5500000</v>
      </c>
      <c r="BQ47" s="102">
        <f t="shared" si="89"/>
        <v>0</v>
      </c>
      <c r="BR47" s="175">
        <f t="shared" si="90"/>
        <v>4200000</v>
      </c>
      <c r="BS47" s="102">
        <f t="shared" si="91"/>
        <v>0</v>
      </c>
      <c r="BT47" s="102">
        <f t="shared" si="92"/>
        <v>4200000</v>
      </c>
      <c r="BU47" s="204">
        <f t="shared" si="93"/>
        <v>0</v>
      </c>
      <c r="BV47" s="102">
        <f t="shared" si="94"/>
        <v>4200000</v>
      </c>
      <c r="BW47" s="102">
        <f t="shared" si="95"/>
        <v>0</v>
      </c>
      <c r="BX47" s="102">
        <f t="shared" si="96"/>
        <v>4200000</v>
      </c>
      <c r="BY47" s="102">
        <f t="shared" si="97"/>
        <v>0</v>
      </c>
      <c r="BZ47" s="102">
        <f t="shared" si="98"/>
        <v>34613193</v>
      </c>
      <c r="CA47" s="102">
        <f t="shared" si="99"/>
        <v>0</v>
      </c>
      <c r="CB47" s="102">
        <f t="shared" si="74"/>
        <v>80213193</v>
      </c>
      <c r="CC47" s="102">
        <f t="shared" si="74"/>
        <v>8895037.6799999997</v>
      </c>
      <c r="CD47" s="108"/>
      <c r="CE47" s="94"/>
    </row>
    <row r="48" spans="1:83" ht="52.5" x14ac:dyDescent="0.4">
      <c r="B48" s="11"/>
      <c r="C48" s="52" t="s">
        <v>89</v>
      </c>
      <c r="D48" s="49">
        <v>70000000</v>
      </c>
      <c r="E48" s="75">
        <v>0</v>
      </c>
      <c r="F48" s="75">
        <v>0</v>
      </c>
      <c r="G48" s="173">
        <v>0</v>
      </c>
      <c r="H48" s="173">
        <v>0</v>
      </c>
      <c r="I48" s="169">
        <f t="shared" si="106"/>
        <v>70000000</v>
      </c>
      <c r="J48" s="182">
        <v>3981100</v>
      </c>
      <c r="K48" s="182">
        <f t="shared" ref="K48:T48" si="118">J48</f>
        <v>3981100</v>
      </c>
      <c r="L48" s="182">
        <v>6000000</v>
      </c>
      <c r="M48" s="182">
        <f>5500000+2037800</f>
        <v>7537800</v>
      </c>
      <c r="N48" s="182">
        <v>4200000</v>
      </c>
      <c r="O48" s="235">
        <v>5500000</v>
      </c>
      <c r="P48" s="182">
        <v>6200000</v>
      </c>
      <c r="Q48" s="55">
        <v>5600000</v>
      </c>
      <c r="R48" s="217">
        <f t="shared" si="118"/>
        <v>5600000</v>
      </c>
      <c r="S48" s="55">
        <f t="shared" si="118"/>
        <v>5600000</v>
      </c>
      <c r="T48" s="55">
        <f t="shared" si="118"/>
        <v>5600000</v>
      </c>
      <c r="U48" s="55">
        <v>10200000</v>
      </c>
      <c r="V48" s="49">
        <f t="shared" si="2"/>
        <v>70000000</v>
      </c>
      <c r="W48" s="163">
        <f t="shared" si="66"/>
        <v>0</v>
      </c>
      <c r="X48" s="12"/>
      <c r="Y48" s="11"/>
      <c r="Z48" s="52" t="s">
        <v>89</v>
      </c>
      <c r="AA48" s="49">
        <f t="shared" si="116"/>
        <v>70000000</v>
      </c>
      <c r="AB48" s="50">
        <f t="shared" si="67"/>
        <v>0</v>
      </c>
      <c r="AC48" s="50">
        <f t="shared" si="68"/>
        <v>0</v>
      </c>
      <c r="AD48" s="50">
        <f t="shared" si="69"/>
        <v>0</v>
      </c>
      <c r="AE48" s="50">
        <f t="shared" si="70"/>
        <v>0</v>
      </c>
      <c r="AF48" s="49">
        <f t="shared" si="71"/>
        <v>70000000</v>
      </c>
      <c r="AG48" s="49">
        <v>0</v>
      </c>
      <c r="AH48" s="49">
        <v>3981100</v>
      </c>
      <c r="AI48" s="49">
        <v>15232000</v>
      </c>
      <c r="AJ48" s="49">
        <v>7481500</v>
      </c>
      <c r="AK48" s="49">
        <v>0</v>
      </c>
      <c r="AL48" s="49">
        <v>7481500</v>
      </c>
      <c r="AM48" s="169">
        <v>7052900</v>
      </c>
      <c r="AN48" s="49">
        <v>6654900</v>
      </c>
      <c r="AO48" s="197">
        <v>7426400</v>
      </c>
      <c r="AP48" s="49">
        <v>0</v>
      </c>
      <c r="AQ48" s="49">
        <v>0</v>
      </c>
      <c r="AR48" s="49">
        <v>0</v>
      </c>
      <c r="AS48" s="158">
        <f t="shared" si="73"/>
        <v>55310300</v>
      </c>
      <c r="AT48" s="12"/>
      <c r="AU48" s="12"/>
      <c r="AV48" s="11"/>
      <c r="AW48" s="51" t="str">
        <f t="shared" si="59"/>
        <v>Fondo de Pensiones</v>
      </c>
      <c r="AX48" s="49">
        <f t="shared" si="117"/>
        <v>70000000</v>
      </c>
      <c r="AY48" s="50">
        <f t="shared" si="60"/>
        <v>0</v>
      </c>
      <c r="AZ48" s="50">
        <f t="shared" si="61"/>
        <v>0</v>
      </c>
      <c r="BA48" s="50">
        <f t="shared" si="62"/>
        <v>0</v>
      </c>
      <c r="BB48" s="50">
        <f t="shared" si="63"/>
        <v>0</v>
      </c>
      <c r="BC48" s="49">
        <f t="shared" si="64"/>
        <v>70000000</v>
      </c>
      <c r="BD48" s="102">
        <f t="shared" si="77"/>
        <v>3981100</v>
      </c>
      <c r="BE48" s="102">
        <f t="shared" si="78"/>
        <v>0</v>
      </c>
      <c r="BF48" s="102">
        <f t="shared" si="79"/>
        <v>3981100</v>
      </c>
      <c r="BG48" s="102">
        <f t="shared" si="80"/>
        <v>3981100</v>
      </c>
      <c r="BH48" s="102">
        <f t="shared" si="81"/>
        <v>6000000</v>
      </c>
      <c r="BI48" s="102">
        <f t="shared" si="102"/>
        <v>15232000</v>
      </c>
      <c r="BJ48" s="102">
        <f t="shared" si="82"/>
        <v>7537800</v>
      </c>
      <c r="BK48" s="102">
        <f t="shared" si="83"/>
        <v>7481500</v>
      </c>
      <c r="BL48" s="102">
        <f t="shared" si="84"/>
        <v>4200000</v>
      </c>
      <c r="BM48" s="102">
        <f t="shared" si="85"/>
        <v>0</v>
      </c>
      <c r="BN48" s="102">
        <f t="shared" si="86"/>
        <v>5500000</v>
      </c>
      <c r="BO48" s="102">
        <f t="shared" si="87"/>
        <v>7481500</v>
      </c>
      <c r="BP48" s="102">
        <f t="shared" si="88"/>
        <v>6200000</v>
      </c>
      <c r="BQ48" s="102">
        <f t="shared" si="89"/>
        <v>7052900</v>
      </c>
      <c r="BR48" s="175">
        <f t="shared" si="90"/>
        <v>5600000</v>
      </c>
      <c r="BS48" s="102">
        <f t="shared" si="91"/>
        <v>6654900</v>
      </c>
      <c r="BT48" s="102">
        <f t="shared" si="92"/>
        <v>5600000</v>
      </c>
      <c r="BU48" s="204">
        <f t="shared" si="93"/>
        <v>7426400</v>
      </c>
      <c r="BV48" s="102">
        <f t="shared" si="94"/>
        <v>5600000</v>
      </c>
      <c r="BW48" s="102">
        <f t="shared" si="95"/>
        <v>0</v>
      </c>
      <c r="BX48" s="102">
        <f t="shared" si="96"/>
        <v>5600000</v>
      </c>
      <c r="BY48" s="102">
        <f t="shared" si="97"/>
        <v>0</v>
      </c>
      <c r="BZ48" s="102">
        <f t="shared" si="98"/>
        <v>10200000</v>
      </c>
      <c r="CA48" s="102">
        <f t="shared" si="99"/>
        <v>0</v>
      </c>
      <c r="CB48" s="102">
        <f t="shared" si="74"/>
        <v>70000000</v>
      </c>
      <c r="CC48" s="102">
        <f t="shared" si="74"/>
        <v>55310300</v>
      </c>
      <c r="CD48" s="108"/>
      <c r="CE48" s="94"/>
    </row>
    <row r="49" spans="1:83" ht="52.5" customHeight="1" x14ac:dyDescent="0.4">
      <c r="B49" s="11"/>
      <c r="C49" s="52" t="s">
        <v>90</v>
      </c>
      <c r="D49" s="49">
        <v>102600000</v>
      </c>
      <c r="E49" s="75">
        <v>0</v>
      </c>
      <c r="F49" s="75">
        <v>0</v>
      </c>
      <c r="G49" s="173">
        <v>0</v>
      </c>
      <c r="H49" s="173">
        <v>0</v>
      </c>
      <c r="I49" s="169">
        <f t="shared" si="106"/>
        <v>102600000</v>
      </c>
      <c r="J49" s="182">
        <v>7439800</v>
      </c>
      <c r="K49" s="182">
        <f t="shared" ref="K49:T49" si="119">J49</f>
        <v>7439800</v>
      </c>
      <c r="L49" s="182">
        <v>9000000</v>
      </c>
      <c r="M49" s="182">
        <f>8500000+1120400</f>
        <v>9620400</v>
      </c>
      <c r="N49" s="182">
        <v>7000000</v>
      </c>
      <c r="O49" s="235">
        <v>8600000</v>
      </c>
      <c r="P49" s="182">
        <v>9000000</v>
      </c>
      <c r="Q49" s="55">
        <v>8600000</v>
      </c>
      <c r="R49" s="212">
        <f t="shared" si="119"/>
        <v>8600000</v>
      </c>
      <c r="S49" s="55">
        <f t="shared" si="119"/>
        <v>8600000</v>
      </c>
      <c r="T49" s="55">
        <f t="shared" si="119"/>
        <v>8600000</v>
      </c>
      <c r="U49" s="55">
        <v>10100000</v>
      </c>
      <c r="V49" s="49">
        <f t="shared" si="2"/>
        <v>102600000</v>
      </c>
      <c r="W49" s="163">
        <f t="shared" si="66"/>
        <v>0</v>
      </c>
      <c r="X49" s="12"/>
      <c r="Y49" s="11"/>
      <c r="Z49" s="52" t="s">
        <v>90</v>
      </c>
      <c r="AA49" s="49">
        <f t="shared" si="116"/>
        <v>102600000</v>
      </c>
      <c r="AB49" s="50">
        <f t="shared" si="67"/>
        <v>0</v>
      </c>
      <c r="AC49" s="50">
        <f t="shared" si="68"/>
        <v>0</v>
      </c>
      <c r="AD49" s="50">
        <f t="shared" si="69"/>
        <v>0</v>
      </c>
      <c r="AE49" s="50">
        <f t="shared" si="70"/>
        <v>0</v>
      </c>
      <c r="AF49" s="49">
        <f t="shared" si="71"/>
        <v>102600000</v>
      </c>
      <c r="AG49" s="49">
        <v>0</v>
      </c>
      <c r="AH49" s="49">
        <v>8075153</v>
      </c>
      <c r="AI49" s="49">
        <v>14258100</v>
      </c>
      <c r="AJ49" s="49">
        <v>6998500</v>
      </c>
      <c r="AK49" s="49">
        <v>0</v>
      </c>
      <c r="AL49" s="49">
        <v>6919600</v>
      </c>
      <c r="AM49" s="169">
        <v>6616100</v>
      </c>
      <c r="AN49" s="49">
        <v>6285700</v>
      </c>
      <c r="AO49" s="197">
        <v>6880600</v>
      </c>
      <c r="AP49" s="49">
        <v>0</v>
      </c>
      <c r="AQ49" s="49">
        <v>0</v>
      </c>
      <c r="AR49" s="49">
        <v>0</v>
      </c>
      <c r="AS49" s="158">
        <f t="shared" si="73"/>
        <v>56033753</v>
      </c>
      <c r="AT49" s="12"/>
      <c r="AU49" s="12"/>
      <c r="AV49" s="11"/>
      <c r="AW49" s="51" t="str">
        <f t="shared" si="59"/>
        <v>Empresas Promotoras de Salud</v>
      </c>
      <c r="AX49" s="49">
        <f t="shared" si="117"/>
        <v>102600000</v>
      </c>
      <c r="AY49" s="50">
        <f t="shared" si="60"/>
        <v>0</v>
      </c>
      <c r="AZ49" s="50">
        <f t="shared" si="61"/>
        <v>0</v>
      </c>
      <c r="BA49" s="50">
        <f t="shared" si="62"/>
        <v>0</v>
      </c>
      <c r="BB49" s="50">
        <f t="shared" si="63"/>
        <v>0</v>
      </c>
      <c r="BC49" s="49">
        <f t="shared" si="64"/>
        <v>102600000</v>
      </c>
      <c r="BD49" s="102">
        <f t="shared" si="77"/>
        <v>7439800</v>
      </c>
      <c r="BE49" s="102">
        <f t="shared" si="78"/>
        <v>0</v>
      </c>
      <c r="BF49" s="102">
        <f t="shared" si="79"/>
        <v>7439800</v>
      </c>
      <c r="BG49" s="102">
        <f t="shared" si="80"/>
        <v>8075153</v>
      </c>
      <c r="BH49" s="102">
        <f t="shared" si="81"/>
        <v>9000000</v>
      </c>
      <c r="BI49" s="102">
        <f t="shared" si="102"/>
        <v>14258100</v>
      </c>
      <c r="BJ49" s="102">
        <f t="shared" si="82"/>
        <v>9620400</v>
      </c>
      <c r="BK49" s="102">
        <f t="shared" si="83"/>
        <v>6998500</v>
      </c>
      <c r="BL49" s="102">
        <f t="shared" si="84"/>
        <v>7000000</v>
      </c>
      <c r="BM49" s="102">
        <f t="shared" si="85"/>
        <v>0</v>
      </c>
      <c r="BN49" s="102">
        <f t="shared" si="86"/>
        <v>8600000</v>
      </c>
      <c r="BO49" s="102">
        <f t="shared" si="87"/>
        <v>6919600</v>
      </c>
      <c r="BP49" s="102">
        <f t="shared" si="88"/>
        <v>9000000</v>
      </c>
      <c r="BQ49" s="102">
        <f t="shared" si="89"/>
        <v>6616100</v>
      </c>
      <c r="BR49" s="175">
        <f t="shared" si="90"/>
        <v>8600000</v>
      </c>
      <c r="BS49" s="102">
        <f t="shared" si="91"/>
        <v>6285700</v>
      </c>
      <c r="BT49" s="102">
        <f t="shared" si="92"/>
        <v>8600000</v>
      </c>
      <c r="BU49" s="204">
        <f t="shared" si="93"/>
        <v>6880600</v>
      </c>
      <c r="BV49" s="102">
        <f t="shared" si="94"/>
        <v>8600000</v>
      </c>
      <c r="BW49" s="102">
        <f t="shared" si="95"/>
        <v>0</v>
      </c>
      <c r="BX49" s="102">
        <f t="shared" si="96"/>
        <v>8600000</v>
      </c>
      <c r="BY49" s="102">
        <f t="shared" si="97"/>
        <v>0</v>
      </c>
      <c r="BZ49" s="102">
        <f t="shared" si="98"/>
        <v>10100000</v>
      </c>
      <c r="CA49" s="102">
        <f t="shared" si="99"/>
        <v>0</v>
      </c>
      <c r="CB49" s="102">
        <f t="shared" si="74"/>
        <v>102600000</v>
      </c>
      <c r="CC49" s="102">
        <f t="shared" si="74"/>
        <v>56033753</v>
      </c>
      <c r="CD49" s="108"/>
      <c r="CE49" s="94"/>
    </row>
    <row r="50" spans="1:83" ht="105" x14ac:dyDescent="0.4">
      <c r="B50" s="11"/>
      <c r="C50" s="52" t="s">
        <v>91</v>
      </c>
      <c r="D50" s="49">
        <v>13000000</v>
      </c>
      <c r="E50" s="75">
        <v>0</v>
      </c>
      <c r="F50" s="75">
        <v>0</v>
      </c>
      <c r="G50" s="173">
        <v>0</v>
      </c>
      <c r="H50" s="173">
        <v>0</v>
      </c>
      <c r="I50" s="169">
        <f t="shared" si="106"/>
        <v>13000000</v>
      </c>
      <c r="J50" s="182">
        <v>889800</v>
      </c>
      <c r="K50" s="182">
        <f t="shared" ref="K50:T50" si="120">J50</f>
        <v>889800</v>
      </c>
      <c r="L50" s="182">
        <v>1000000</v>
      </c>
      <c r="M50" s="182">
        <v>1020400</v>
      </c>
      <c r="N50" s="182">
        <v>1000000</v>
      </c>
      <c r="O50" s="235">
        <f t="shared" si="120"/>
        <v>1000000</v>
      </c>
      <c r="P50" s="182">
        <v>1200000</v>
      </c>
      <c r="Q50" s="55">
        <v>1100000</v>
      </c>
      <c r="R50" s="212">
        <f t="shared" si="120"/>
        <v>1100000</v>
      </c>
      <c r="S50" s="55">
        <f t="shared" si="120"/>
        <v>1100000</v>
      </c>
      <c r="T50" s="55">
        <f t="shared" si="120"/>
        <v>1100000</v>
      </c>
      <c r="U50" s="55">
        <v>1600000</v>
      </c>
      <c r="V50" s="49">
        <f t="shared" si="2"/>
        <v>13000000</v>
      </c>
      <c r="W50" s="163">
        <f t="shared" si="66"/>
        <v>0</v>
      </c>
      <c r="X50" s="12"/>
      <c r="Y50" s="11"/>
      <c r="Z50" s="52" t="s">
        <v>91</v>
      </c>
      <c r="AA50" s="49">
        <f t="shared" si="116"/>
        <v>13000000</v>
      </c>
      <c r="AB50" s="50">
        <f t="shared" si="67"/>
        <v>0</v>
      </c>
      <c r="AC50" s="50">
        <f t="shared" si="68"/>
        <v>0</v>
      </c>
      <c r="AD50" s="50">
        <f t="shared" si="69"/>
        <v>0</v>
      </c>
      <c r="AE50" s="50">
        <f t="shared" si="70"/>
        <v>0</v>
      </c>
      <c r="AF50" s="49">
        <f t="shared" si="71"/>
        <v>13000000</v>
      </c>
      <c r="AG50" s="49">
        <v>0</v>
      </c>
      <c r="AH50" s="49">
        <v>889800</v>
      </c>
      <c r="AI50" s="49">
        <v>1726200</v>
      </c>
      <c r="AJ50" s="49">
        <v>860500</v>
      </c>
      <c r="AK50" s="49">
        <v>0</v>
      </c>
      <c r="AL50" s="49">
        <v>850800</v>
      </c>
      <c r="AM50" s="169">
        <v>813500</v>
      </c>
      <c r="AN50" s="49">
        <v>772900</v>
      </c>
      <c r="AO50" s="197">
        <v>846000</v>
      </c>
      <c r="AP50" s="49">
        <v>0</v>
      </c>
      <c r="AQ50" s="49">
        <v>0</v>
      </c>
      <c r="AR50" s="49">
        <v>0</v>
      </c>
      <c r="AS50" s="158">
        <f t="shared" si="73"/>
        <v>6759700</v>
      </c>
      <c r="AT50" s="12"/>
      <c r="AU50" s="12"/>
      <c r="AV50" s="11"/>
      <c r="AW50" s="51" t="str">
        <f t="shared" si="59"/>
        <v>Administradoras de Riesgos Profesionales</v>
      </c>
      <c r="AX50" s="49">
        <f t="shared" si="117"/>
        <v>13000000</v>
      </c>
      <c r="AY50" s="50">
        <f t="shared" si="60"/>
        <v>0</v>
      </c>
      <c r="AZ50" s="50">
        <f t="shared" si="61"/>
        <v>0</v>
      </c>
      <c r="BA50" s="50">
        <f t="shared" si="62"/>
        <v>0</v>
      </c>
      <c r="BB50" s="50">
        <f t="shared" si="63"/>
        <v>0</v>
      </c>
      <c r="BC50" s="49">
        <f t="shared" si="64"/>
        <v>13000000</v>
      </c>
      <c r="BD50" s="102">
        <f t="shared" si="77"/>
        <v>889800</v>
      </c>
      <c r="BE50" s="102">
        <f t="shared" si="78"/>
        <v>0</v>
      </c>
      <c r="BF50" s="102">
        <f t="shared" si="79"/>
        <v>889800</v>
      </c>
      <c r="BG50" s="102">
        <f t="shared" si="80"/>
        <v>889800</v>
      </c>
      <c r="BH50" s="102">
        <f t="shared" si="81"/>
        <v>1000000</v>
      </c>
      <c r="BI50" s="102">
        <f t="shared" si="102"/>
        <v>1726200</v>
      </c>
      <c r="BJ50" s="102">
        <f t="shared" si="82"/>
        <v>1020400</v>
      </c>
      <c r="BK50" s="102">
        <f t="shared" si="83"/>
        <v>860500</v>
      </c>
      <c r="BL50" s="102">
        <f t="shared" si="84"/>
        <v>1000000</v>
      </c>
      <c r="BM50" s="102">
        <f t="shared" si="85"/>
        <v>0</v>
      </c>
      <c r="BN50" s="102">
        <f t="shared" si="86"/>
        <v>1000000</v>
      </c>
      <c r="BO50" s="102">
        <f t="shared" si="87"/>
        <v>850800</v>
      </c>
      <c r="BP50" s="102">
        <f t="shared" si="88"/>
        <v>1200000</v>
      </c>
      <c r="BQ50" s="102">
        <f t="shared" si="89"/>
        <v>813500</v>
      </c>
      <c r="BR50" s="175">
        <f t="shared" si="90"/>
        <v>1100000</v>
      </c>
      <c r="BS50" s="102">
        <f t="shared" si="91"/>
        <v>772900</v>
      </c>
      <c r="BT50" s="102">
        <f t="shared" si="92"/>
        <v>1100000</v>
      </c>
      <c r="BU50" s="204">
        <f t="shared" si="93"/>
        <v>846000</v>
      </c>
      <c r="BV50" s="102">
        <f t="shared" si="94"/>
        <v>1100000</v>
      </c>
      <c r="BW50" s="102">
        <f t="shared" si="95"/>
        <v>0</v>
      </c>
      <c r="BX50" s="102">
        <f t="shared" si="96"/>
        <v>1100000</v>
      </c>
      <c r="BY50" s="102">
        <f t="shared" si="97"/>
        <v>0</v>
      </c>
      <c r="BZ50" s="102">
        <f t="shared" si="98"/>
        <v>1600000</v>
      </c>
      <c r="CA50" s="102">
        <f t="shared" si="99"/>
        <v>0</v>
      </c>
      <c r="CB50" s="102">
        <f t="shared" si="74"/>
        <v>13000000</v>
      </c>
      <c r="CC50" s="102">
        <f t="shared" si="74"/>
        <v>6759700</v>
      </c>
      <c r="CD50" s="108"/>
      <c r="CE50" s="94"/>
    </row>
    <row r="51" spans="1:83" ht="78.75" x14ac:dyDescent="0.4">
      <c r="B51" s="11"/>
      <c r="C51" s="52" t="s">
        <v>92</v>
      </c>
      <c r="D51" s="49">
        <v>61000000</v>
      </c>
      <c r="E51" s="75">
        <v>0</v>
      </c>
      <c r="F51" s="75">
        <v>0</v>
      </c>
      <c r="G51" s="173">
        <v>0</v>
      </c>
      <c r="H51" s="173">
        <v>0</v>
      </c>
      <c r="I51" s="169">
        <f t="shared" si="106"/>
        <v>61000000</v>
      </c>
      <c r="J51" s="182">
        <v>3501600</v>
      </c>
      <c r="K51" s="182">
        <v>3500000</v>
      </c>
      <c r="L51" s="182">
        <v>4000000</v>
      </c>
      <c r="M51" s="182">
        <f>3500000-1600</f>
        <v>3498400</v>
      </c>
      <c r="N51" s="182">
        <v>3500000</v>
      </c>
      <c r="O51" s="235">
        <f t="shared" ref="O51:T51" si="121">N51</f>
        <v>3500000</v>
      </c>
      <c r="P51" s="182">
        <v>4500000</v>
      </c>
      <c r="Q51" s="55">
        <f t="shared" si="121"/>
        <v>4500000</v>
      </c>
      <c r="R51" s="212">
        <f t="shared" si="121"/>
        <v>4500000</v>
      </c>
      <c r="S51" s="55">
        <f t="shared" si="121"/>
        <v>4500000</v>
      </c>
      <c r="T51" s="55">
        <f t="shared" si="121"/>
        <v>4500000</v>
      </c>
      <c r="U51" s="55">
        <v>17000000</v>
      </c>
      <c r="V51" s="49">
        <f t="shared" si="2"/>
        <v>61000000</v>
      </c>
      <c r="W51" s="163">
        <f t="shared" si="66"/>
        <v>0</v>
      </c>
      <c r="X51" s="12"/>
      <c r="Y51" s="11"/>
      <c r="Z51" s="52" t="s">
        <v>92</v>
      </c>
      <c r="AA51" s="49">
        <f t="shared" si="116"/>
        <v>61000000</v>
      </c>
      <c r="AB51" s="50">
        <f t="shared" si="67"/>
        <v>0</v>
      </c>
      <c r="AC51" s="50">
        <f t="shared" si="68"/>
        <v>0</v>
      </c>
      <c r="AD51" s="50">
        <f t="shared" si="69"/>
        <v>0</v>
      </c>
      <c r="AE51" s="50">
        <f t="shared" si="70"/>
        <v>0</v>
      </c>
      <c r="AF51" s="49">
        <f t="shared" si="71"/>
        <v>61000000</v>
      </c>
      <c r="AG51" s="49">
        <v>0</v>
      </c>
      <c r="AH51" s="49">
        <v>3501600</v>
      </c>
      <c r="AI51" s="49">
        <v>6608100</v>
      </c>
      <c r="AJ51" s="49">
        <v>3355700</v>
      </c>
      <c r="AK51" s="49">
        <v>0</v>
      </c>
      <c r="AL51" s="49">
        <v>3256700</v>
      </c>
      <c r="AM51" s="169">
        <v>3113900</v>
      </c>
      <c r="AN51" s="49">
        <v>2958500</v>
      </c>
      <c r="AO51" s="197">
        <v>3238300</v>
      </c>
      <c r="AP51" s="49">
        <v>0</v>
      </c>
      <c r="AQ51" s="49">
        <v>0</v>
      </c>
      <c r="AR51" s="49">
        <v>0</v>
      </c>
      <c r="AS51" s="158">
        <f t="shared" si="73"/>
        <v>26032800</v>
      </c>
      <c r="AT51" s="12"/>
      <c r="AU51" s="12"/>
      <c r="AV51" s="11"/>
      <c r="AW51" s="51" t="str">
        <f t="shared" si="59"/>
        <v>Cajas de Compensaci+on Familiar</v>
      </c>
      <c r="AX51" s="49">
        <f t="shared" si="117"/>
        <v>61000000</v>
      </c>
      <c r="AY51" s="50">
        <f t="shared" si="60"/>
        <v>0</v>
      </c>
      <c r="AZ51" s="50">
        <f t="shared" si="61"/>
        <v>0</v>
      </c>
      <c r="BA51" s="50">
        <f t="shared" si="62"/>
        <v>0</v>
      </c>
      <c r="BB51" s="50">
        <f t="shared" si="63"/>
        <v>0</v>
      </c>
      <c r="BC51" s="49">
        <f t="shared" si="64"/>
        <v>61000000</v>
      </c>
      <c r="BD51" s="102">
        <f t="shared" si="77"/>
        <v>3501600</v>
      </c>
      <c r="BE51" s="102">
        <f t="shared" si="78"/>
        <v>0</v>
      </c>
      <c r="BF51" s="102">
        <f t="shared" si="79"/>
        <v>3500000</v>
      </c>
      <c r="BG51" s="102">
        <f t="shared" si="80"/>
        <v>3501600</v>
      </c>
      <c r="BH51" s="102">
        <f t="shared" si="81"/>
        <v>4000000</v>
      </c>
      <c r="BI51" s="102">
        <f t="shared" si="102"/>
        <v>6608100</v>
      </c>
      <c r="BJ51" s="102">
        <f t="shared" si="82"/>
        <v>3498400</v>
      </c>
      <c r="BK51" s="102">
        <f t="shared" si="83"/>
        <v>3355700</v>
      </c>
      <c r="BL51" s="102">
        <f t="shared" si="84"/>
        <v>3500000</v>
      </c>
      <c r="BM51" s="102">
        <f t="shared" si="85"/>
        <v>0</v>
      </c>
      <c r="BN51" s="102">
        <f t="shared" si="86"/>
        <v>3500000</v>
      </c>
      <c r="BO51" s="102">
        <f t="shared" si="87"/>
        <v>3256700</v>
      </c>
      <c r="BP51" s="102">
        <f t="shared" si="88"/>
        <v>4500000</v>
      </c>
      <c r="BQ51" s="102">
        <f t="shared" si="89"/>
        <v>3113900</v>
      </c>
      <c r="BR51" s="175">
        <f t="shared" si="90"/>
        <v>4500000</v>
      </c>
      <c r="BS51" s="102">
        <f t="shared" si="91"/>
        <v>2958500</v>
      </c>
      <c r="BT51" s="102">
        <f t="shared" si="92"/>
        <v>4500000</v>
      </c>
      <c r="BU51" s="204">
        <f t="shared" si="93"/>
        <v>3238300</v>
      </c>
      <c r="BV51" s="102">
        <f t="shared" si="94"/>
        <v>4500000</v>
      </c>
      <c r="BW51" s="102">
        <f t="shared" si="95"/>
        <v>0</v>
      </c>
      <c r="BX51" s="102">
        <f t="shared" si="96"/>
        <v>4500000</v>
      </c>
      <c r="BY51" s="102">
        <f t="shared" si="97"/>
        <v>0</v>
      </c>
      <c r="BZ51" s="102">
        <f t="shared" si="98"/>
        <v>17000000</v>
      </c>
      <c r="CA51" s="102">
        <f t="shared" si="99"/>
        <v>0</v>
      </c>
      <c r="CB51" s="102">
        <f t="shared" si="74"/>
        <v>61000000</v>
      </c>
      <c r="CC51" s="102">
        <f t="shared" si="74"/>
        <v>26032800</v>
      </c>
      <c r="CD51" s="108"/>
      <c r="CE51" s="94"/>
    </row>
    <row r="52" spans="1:83" ht="52.5" x14ac:dyDescent="0.4">
      <c r="B52" s="11"/>
      <c r="C52" s="52" t="s">
        <v>93</v>
      </c>
      <c r="D52" s="49">
        <v>9000000</v>
      </c>
      <c r="E52" s="75"/>
      <c r="F52" s="75"/>
      <c r="G52" s="173">
        <v>1000000</v>
      </c>
      <c r="H52" s="173"/>
      <c r="I52" s="169">
        <f t="shared" si="106"/>
        <v>10000000</v>
      </c>
      <c r="J52" s="182">
        <v>0</v>
      </c>
      <c r="K52" s="182">
        <f t="shared" ref="K52:T52" si="122">J52</f>
        <v>0</v>
      </c>
      <c r="L52" s="182">
        <v>500000</v>
      </c>
      <c r="M52" s="182">
        <v>0</v>
      </c>
      <c r="N52" s="182">
        <v>0</v>
      </c>
      <c r="O52" s="235">
        <f t="shared" si="122"/>
        <v>0</v>
      </c>
      <c r="P52" s="182">
        <v>1000000</v>
      </c>
      <c r="Q52" s="55">
        <v>0</v>
      </c>
      <c r="R52" s="212">
        <v>0</v>
      </c>
      <c r="S52" s="55">
        <f t="shared" si="122"/>
        <v>0</v>
      </c>
      <c r="T52" s="55">
        <f t="shared" si="122"/>
        <v>0</v>
      </c>
      <c r="U52" s="55">
        <v>8500000</v>
      </c>
      <c r="V52" s="49">
        <f t="shared" si="2"/>
        <v>10000000</v>
      </c>
      <c r="W52" s="163">
        <f t="shared" si="66"/>
        <v>0</v>
      </c>
      <c r="X52" s="12"/>
      <c r="Y52" s="11"/>
      <c r="Z52" s="52" t="s">
        <v>93</v>
      </c>
      <c r="AA52" s="49">
        <f t="shared" si="116"/>
        <v>10000000</v>
      </c>
      <c r="AB52" s="50">
        <f t="shared" si="67"/>
        <v>0</v>
      </c>
      <c r="AC52" s="50">
        <f t="shared" si="68"/>
        <v>0</v>
      </c>
      <c r="AD52" s="50">
        <f t="shared" si="69"/>
        <v>1000000</v>
      </c>
      <c r="AE52" s="50">
        <f t="shared" si="70"/>
        <v>0</v>
      </c>
      <c r="AF52" s="49">
        <f t="shared" si="71"/>
        <v>10000000</v>
      </c>
      <c r="AG52" s="49">
        <v>0</v>
      </c>
      <c r="AH52" s="49">
        <v>8733748</v>
      </c>
      <c r="AI52" s="49">
        <v>0</v>
      </c>
      <c r="AJ52" s="49">
        <v>0</v>
      </c>
      <c r="AK52" s="49">
        <v>0</v>
      </c>
      <c r="AL52" s="49">
        <v>0</v>
      </c>
      <c r="AM52" s="169">
        <v>0</v>
      </c>
      <c r="AN52" s="49">
        <v>117023</v>
      </c>
      <c r="AO52" s="197">
        <v>722490</v>
      </c>
      <c r="AP52" s="49">
        <v>0</v>
      </c>
      <c r="AQ52" s="49">
        <v>0</v>
      </c>
      <c r="AR52" s="49">
        <v>0</v>
      </c>
      <c r="AS52" s="158">
        <f t="shared" si="73"/>
        <v>9573261</v>
      </c>
      <c r="AT52" s="12"/>
      <c r="AU52" s="12"/>
      <c r="AV52" s="11"/>
      <c r="AW52" s="51" t="str">
        <f t="shared" si="59"/>
        <v>intereses de cesantias</v>
      </c>
      <c r="AX52" s="49">
        <f t="shared" si="117"/>
        <v>10000000</v>
      </c>
      <c r="AY52" s="50">
        <f t="shared" si="60"/>
        <v>0</v>
      </c>
      <c r="AZ52" s="50">
        <f t="shared" si="61"/>
        <v>0</v>
      </c>
      <c r="BA52" s="50">
        <f t="shared" si="62"/>
        <v>1000000</v>
      </c>
      <c r="BB52" s="50">
        <f t="shared" si="63"/>
        <v>0</v>
      </c>
      <c r="BC52" s="49">
        <f t="shared" si="64"/>
        <v>10000000</v>
      </c>
      <c r="BD52" s="102">
        <f t="shared" si="77"/>
        <v>0</v>
      </c>
      <c r="BE52" s="102">
        <f t="shared" si="78"/>
        <v>0</v>
      </c>
      <c r="BF52" s="102">
        <f t="shared" si="79"/>
        <v>0</v>
      </c>
      <c r="BG52" s="102">
        <f t="shared" si="80"/>
        <v>8733748</v>
      </c>
      <c r="BH52" s="102">
        <f t="shared" si="81"/>
        <v>500000</v>
      </c>
      <c r="BI52" s="102">
        <f t="shared" si="102"/>
        <v>0</v>
      </c>
      <c r="BJ52" s="102">
        <f t="shared" si="82"/>
        <v>0</v>
      </c>
      <c r="BK52" s="102">
        <f t="shared" si="83"/>
        <v>0</v>
      </c>
      <c r="BL52" s="102">
        <f t="shared" si="84"/>
        <v>0</v>
      </c>
      <c r="BM52" s="102">
        <f t="shared" si="85"/>
        <v>0</v>
      </c>
      <c r="BN52" s="102">
        <f t="shared" si="86"/>
        <v>0</v>
      </c>
      <c r="BO52" s="102">
        <f t="shared" si="87"/>
        <v>0</v>
      </c>
      <c r="BP52" s="102">
        <f t="shared" si="88"/>
        <v>1000000</v>
      </c>
      <c r="BQ52" s="102">
        <f t="shared" si="89"/>
        <v>0</v>
      </c>
      <c r="BR52" s="175">
        <f t="shared" si="90"/>
        <v>0</v>
      </c>
      <c r="BS52" s="102">
        <f t="shared" si="91"/>
        <v>117023</v>
      </c>
      <c r="BT52" s="102">
        <f t="shared" si="92"/>
        <v>0</v>
      </c>
      <c r="BU52" s="204">
        <f t="shared" si="93"/>
        <v>722490</v>
      </c>
      <c r="BV52" s="102">
        <f t="shared" si="94"/>
        <v>0</v>
      </c>
      <c r="BW52" s="102">
        <f t="shared" si="95"/>
        <v>0</v>
      </c>
      <c r="BX52" s="102">
        <f t="shared" si="96"/>
        <v>0</v>
      </c>
      <c r="BY52" s="102">
        <f t="shared" si="97"/>
        <v>0</v>
      </c>
      <c r="BZ52" s="102">
        <f t="shared" si="98"/>
        <v>8500000</v>
      </c>
      <c r="CA52" s="102">
        <f t="shared" si="99"/>
        <v>0</v>
      </c>
      <c r="CB52" s="102">
        <f t="shared" si="74"/>
        <v>10000000</v>
      </c>
      <c r="CC52" s="102">
        <f t="shared" si="74"/>
        <v>9573261</v>
      </c>
      <c r="CD52" s="108"/>
      <c r="CE52" s="94"/>
    </row>
    <row r="53" spans="1:83" ht="131.25" x14ac:dyDescent="0.4">
      <c r="A53" s="10" t="s">
        <v>219</v>
      </c>
      <c r="B53" s="16"/>
      <c r="C53" s="51" t="s">
        <v>94</v>
      </c>
      <c r="D53" s="164">
        <f>D54+D55</f>
        <v>348456354</v>
      </c>
      <c r="E53" s="75">
        <f>E54+E55+E56</f>
        <v>0</v>
      </c>
      <c r="F53" s="75">
        <f>F54+F55+F56</f>
        <v>0</v>
      </c>
      <c r="G53" s="173">
        <f>G54+G55+G56</f>
        <v>0</v>
      </c>
      <c r="H53" s="173">
        <f>H54+H55+H56</f>
        <v>0</v>
      </c>
      <c r="I53" s="170">
        <f t="shared" si="106"/>
        <v>348456354</v>
      </c>
      <c r="J53" s="173">
        <f t="shared" ref="J53:U53" si="123">J54+J55</f>
        <v>10250000</v>
      </c>
      <c r="K53" s="173">
        <f t="shared" si="123"/>
        <v>10250000</v>
      </c>
      <c r="L53" s="173">
        <f t="shared" si="123"/>
        <v>11250000</v>
      </c>
      <c r="M53" s="173">
        <f t="shared" si="123"/>
        <v>11750000</v>
      </c>
      <c r="N53" s="173">
        <f t="shared" si="123"/>
        <v>11750000</v>
      </c>
      <c r="O53" s="232">
        <f t="shared" si="123"/>
        <v>12250000</v>
      </c>
      <c r="P53" s="173">
        <f t="shared" si="123"/>
        <v>15250000</v>
      </c>
      <c r="Q53" s="75">
        <f t="shared" si="123"/>
        <v>15250000</v>
      </c>
      <c r="R53" s="205">
        <f t="shared" si="123"/>
        <v>15250000</v>
      </c>
      <c r="S53" s="75">
        <f t="shared" si="123"/>
        <v>15250000</v>
      </c>
      <c r="T53" s="75">
        <f t="shared" si="123"/>
        <v>15250000</v>
      </c>
      <c r="U53" s="75">
        <f t="shared" si="123"/>
        <v>204706354</v>
      </c>
      <c r="V53" s="50">
        <f t="shared" si="2"/>
        <v>348456354</v>
      </c>
      <c r="W53" s="163">
        <f t="shared" si="66"/>
        <v>0</v>
      </c>
      <c r="X53" s="12"/>
      <c r="Y53" s="16"/>
      <c r="Z53" s="51" t="s">
        <v>94</v>
      </c>
      <c r="AA53" s="164">
        <f>AA54+AA55</f>
        <v>348456354</v>
      </c>
      <c r="AB53" s="50">
        <f t="shared" si="67"/>
        <v>0</v>
      </c>
      <c r="AC53" s="50">
        <f t="shared" si="68"/>
        <v>0</v>
      </c>
      <c r="AD53" s="50">
        <f t="shared" si="69"/>
        <v>0</v>
      </c>
      <c r="AE53" s="50">
        <f t="shared" si="70"/>
        <v>0</v>
      </c>
      <c r="AF53" s="49">
        <f t="shared" si="71"/>
        <v>348456354</v>
      </c>
      <c r="AG53" s="75">
        <f>AG54+AG55+AG56</f>
        <v>0</v>
      </c>
      <c r="AH53" s="75">
        <f>AH54+AH55+AH56</f>
        <v>11834624.08</v>
      </c>
      <c r="AI53" s="75">
        <f t="shared" ref="AI53:AS53" si="124">AI54+AI55+AI56</f>
        <v>13158900</v>
      </c>
      <c r="AJ53" s="75">
        <f t="shared" si="124"/>
        <v>6594100</v>
      </c>
      <c r="AK53" s="75">
        <f t="shared" si="124"/>
        <v>917309</v>
      </c>
      <c r="AL53" s="75">
        <f t="shared" si="124"/>
        <v>6358900</v>
      </c>
      <c r="AM53" s="173">
        <f t="shared" si="124"/>
        <v>6180400</v>
      </c>
      <c r="AN53" s="75">
        <f t="shared" si="124"/>
        <v>6527766</v>
      </c>
      <c r="AO53" s="205">
        <f t="shared" si="124"/>
        <v>11130030</v>
      </c>
      <c r="AP53" s="75">
        <f t="shared" si="124"/>
        <v>0</v>
      </c>
      <c r="AQ53" s="75">
        <f t="shared" si="124"/>
        <v>0</v>
      </c>
      <c r="AR53" s="75">
        <f t="shared" si="124"/>
        <v>0</v>
      </c>
      <c r="AS53" s="75">
        <f t="shared" si="124"/>
        <v>62702029.079999998</v>
      </c>
      <c r="AT53" s="12"/>
      <c r="AU53" s="12"/>
      <c r="AV53" s="16"/>
      <c r="AW53" s="51" t="str">
        <f t="shared" si="59"/>
        <v>CONTRIBUCIONES A LA NOMINA -SECTOR PUBLICO</v>
      </c>
      <c r="AX53" s="75">
        <f>AX54+AX55+AX56</f>
        <v>424656354</v>
      </c>
      <c r="AY53" s="50">
        <f t="shared" si="60"/>
        <v>0</v>
      </c>
      <c r="AZ53" s="50">
        <f t="shared" si="61"/>
        <v>0</v>
      </c>
      <c r="BA53" s="50">
        <f t="shared" si="62"/>
        <v>0</v>
      </c>
      <c r="BB53" s="50">
        <f t="shared" si="63"/>
        <v>0</v>
      </c>
      <c r="BC53" s="49">
        <f t="shared" si="64"/>
        <v>348456354</v>
      </c>
      <c r="BD53" s="102">
        <f t="shared" si="77"/>
        <v>10250000</v>
      </c>
      <c r="BE53" s="102">
        <f t="shared" si="78"/>
        <v>0</v>
      </c>
      <c r="BF53" s="102">
        <f t="shared" si="79"/>
        <v>10250000</v>
      </c>
      <c r="BG53" s="102">
        <f t="shared" si="80"/>
        <v>11834624.08</v>
      </c>
      <c r="BH53" s="102">
        <f t="shared" si="81"/>
        <v>11250000</v>
      </c>
      <c r="BI53" s="102">
        <f t="shared" si="102"/>
        <v>13158900</v>
      </c>
      <c r="BJ53" s="102">
        <f t="shared" si="82"/>
        <v>11750000</v>
      </c>
      <c r="BK53" s="102">
        <f t="shared" si="83"/>
        <v>6594100</v>
      </c>
      <c r="BL53" s="102">
        <f t="shared" si="84"/>
        <v>11750000</v>
      </c>
      <c r="BM53" s="102">
        <f t="shared" si="85"/>
        <v>917309</v>
      </c>
      <c r="BN53" s="102">
        <f t="shared" si="86"/>
        <v>12250000</v>
      </c>
      <c r="BO53" s="102">
        <f t="shared" si="87"/>
        <v>6358900</v>
      </c>
      <c r="BP53" s="102">
        <f t="shared" si="88"/>
        <v>15250000</v>
      </c>
      <c r="BQ53" s="102">
        <f t="shared" si="89"/>
        <v>6180400</v>
      </c>
      <c r="BR53" s="175">
        <f t="shared" si="90"/>
        <v>15250000</v>
      </c>
      <c r="BS53" s="102">
        <f t="shared" si="91"/>
        <v>6527766</v>
      </c>
      <c r="BT53" s="102">
        <f t="shared" si="92"/>
        <v>15250000</v>
      </c>
      <c r="BU53" s="204">
        <f t="shared" si="93"/>
        <v>11130030</v>
      </c>
      <c r="BV53" s="102">
        <f t="shared" si="94"/>
        <v>15250000</v>
      </c>
      <c r="BW53" s="102">
        <f t="shared" si="95"/>
        <v>0</v>
      </c>
      <c r="BX53" s="102">
        <f t="shared" si="96"/>
        <v>15250000</v>
      </c>
      <c r="BY53" s="102">
        <f t="shared" si="97"/>
        <v>0</v>
      </c>
      <c r="BZ53" s="102">
        <f t="shared" si="98"/>
        <v>204706354</v>
      </c>
      <c r="CA53" s="102">
        <f t="shared" si="99"/>
        <v>0</v>
      </c>
      <c r="CB53" s="102">
        <f t="shared" si="74"/>
        <v>348456354</v>
      </c>
      <c r="CC53" s="102">
        <f t="shared" si="74"/>
        <v>62702029.079999998</v>
      </c>
      <c r="CD53" s="108"/>
      <c r="CE53" s="94"/>
    </row>
    <row r="54" spans="1:83" ht="52.5" x14ac:dyDescent="0.4">
      <c r="B54" s="11"/>
      <c r="C54" s="52" t="s">
        <v>88</v>
      </c>
      <c r="D54" s="49">
        <v>273456354</v>
      </c>
      <c r="E54" s="75">
        <v>0</v>
      </c>
      <c r="F54" s="75">
        <v>0</v>
      </c>
      <c r="G54" s="173">
        <v>0</v>
      </c>
      <c r="H54" s="173">
        <v>0</v>
      </c>
      <c r="I54" s="169">
        <f t="shared" si="106"/>
        <v>273456354</v>
      </c>
      <c r="J54" s="180">
        <v>4000000</v>
      </c>
      <c r="K54" s="180">
        <f>J54</f>
        <v>4000000</v>
      </c>
      <c r="L54" s="180">
        <v>5000000</v>
      </c>
      <c r="M54" s="180">
        <v>5500000</v>
      </c>
      <c r="N54" s="180">
        <f t="shared" ref="N54:T54" si="125">M54</f>
        <v>5500000</v>
      </c>
      <c r="O54" s="234">
        <v>6000000</v>
      </c>
      <c r="P54" s="180">
        <f>O54+3000000</f>
        <v>9000000</v>
      </c>
      <c r="Q54" s="57">
        <f t="shared" si="125"/>
        <v>9000000</v>
      </c>
      <c r="R54" s="210">
        <f t="shared" si="125"/>
        <v>9000000</v>
      </c>
      <c r="S54" s="57">
        <f t="shared" si="125"/>
        <v>9000000</v>
      </c>
      <c r="T54" s="57">
        <f t="shared" si="125"/>
        <v>9000000</v>
      </c>
      <c r="U54" s="57">
        <f>213456354-15000000</f>
        <v>198456354</v>
      </c>
      <c r="V54" s="49">
        <f t="shared" si="2"/>
        <v>273456354</v>
      </c>
      <c r="W54" s="163">
        <f t="shared" si="66"/>
        <v>0</v>
      </c>
      <c r="X54" s="12"/>
      <c r="Y54" s="11"/>
      <c r="Z54" s="52" t="s">
        <v>88</v>
      </c>
      <c r="AA54" s="49">
        <f>I54</f>
        <v>273456354</v>
      </c>
      <c r="AB54" s="50">
        <f t="shared" si="67"/>
        <v>0</v>
      </c>
      <c r="AC54" s="50">
        <f t="shared" si="68"/>
        <v>0</v>
      </c>
      <c r="AD54" s="50">
        <f t="shared" si="69"/>
        <v>0</v>
      </c>
      <c r="AE54" s="50">
        <f t="shared" si="70"/>
        <v>0</v>
      </c>
      <c r="AF54" s="49">
        <f t="shared" si="71"/>
        <v>273456354</v>
      </c>
      <c r="AG54" s="49">
        <v>0</v>
      </c>
      <c r="AH54" s="49">
        <v>934724.07</v>
      </c>
      <c r="AI54" s="49">
        <v>0</v>
      </c>
      <c r="AJ54" s="49">
        <v>0</v>
      </c>
      <c r="AK54" s="49">
        <v>917309</v>
      </c>
      <c r="AL54" s="49">
        <v>0</v>
      </c>
      <c r="AM54" s="169">
        <v>0</v>
      </c>
      <c r="AN54" s="49">
        <v>610066</v>
      </c>
      <c r="AO54" s="197">
        <v>4794130</v>
      </c>
      <c r="AP54" s="49">
        <v>0</v>
      </c>
      <c r="AQ54" s="49">
        <v>0</v>
      </c>
      <c r="AR54" s="49">
        <v>0</v>
      </c>
      <c r="AS54" s="158">
        <f t="shared" si="73"/>
        <v>7256229.0700000003</v>
      </c>
      <c r="AT54" s="12"/>
      <c r="AU54" s="12"/>
      <c r="AV54" s="11"/>
      <c r="AW54" s="51" t="str">
        <f t="shared" si="59"/>
        <v>Fondo de Cesantías</v>
      </c>
      <c r="AX54" s="49">
        <f>AF54</f>
        <v>273456354</v>
      </c>
      <c r="AY54" s="50">
        <f t="shared" si="60"/>
        <v>0</v>
      </c>
      <c r="AZ54" s="50">
        <f t="shared" si="61"/>
        <v>0</v>
      </c>
      <c r="BA54" s="50">
        <f t="shared" si="62"/>
        <v>0</v>
      </c>
      <c r="BB54" s="50">
        <f t="shared" si="63"/>
        <v>0</v>
      </c>
      <c r="BC54" s="49">
        <f t="shared" si="64"/>
        <v>273456354</v>
      </c>
      <c r="BD54" s="102">
        <f t="shared" si="77"/>
        <v>4000000</v>
      </c>
      <c r="BE54" s="102">
        <f t="shared" si="78"/>
        <v>0</v>
      </c>
      <c r="BF54" s="102">
        <f t="shared" si="79"/>
        <v>4000000</v>
      </c>
      <c r="BG54" s="102">
        <f t="shared" si="80"/>
        <v>934724.07</v>
      </c>
      <c r="BH54" s="102">
        <f t="shared" si="81"/>
        <v>5000000</v>
      </c>
      <c r="BI54" s="102">
        <f t="shared" si="102"/>
        <v>0</v>
      </c>
      <c r="BJ54" s="102">
        <f t="shared" si="82"/>
        <v>5500000</v>
      </c>
      <c r="BK54" s="102">
        <f t="shared" si="83"/>
        <v>0</v>
      </c>
      <c r="BL54" s="102">
        <f t="shared" si="84"/>
        <v>5500000</v>
      </c>
      <c r="BM54" s="102">
        <f t="shared" si="85"/>
        <v>917309</v>
      </c>
      <c r="BN54" s="102">
        <f t="shared" si="86"/>
        <v>6000000</v>
      </c>
      <c r="BO54" s="102">
        <f t="shared" si="87"/>
        <v>0</v>
      </c>
      <c r="BP54" s="102">
        <f t="shared" si="88"/>
        <v>9000000</v>
      </c>
      <c r="BQ54" s="102">
        <f t="shared" si="89"/>
        <v>0</v>
      </c>
      <c r="BR54" s="175">
        <f t="shared" si="90"/>
        <v>9000000</v>
      </c>
      <c r="BS54" s="102">
        <f t="shared" si="91"/>
        <v>610066</v>
      </c>
      <c r="BT54" s="102">
        <f t="shared" si="92"/>
        <v>9000000</v>
      </c>
      <c r="BU54" s="204">
        <f t="shared" si="93"/>
        <v>4794130</v>
      </c>
      <c r="BV54" s="102">
        <f t="shared" si="94"/>
        <v>9000000</v>
      </c>
      <c r="BW54" s="102">
        <f t="shared" si="95"/>
        <v>0</v>
      </c>
      <c r="BX54" s="102">
        <f t="shared" si="96"/>
        <v>9000000</v>
      </c>
      <c r="BY54" s="102">
        <f t="shared" si="97"/>
        <v>0</v>
      </c>
      <c r="BZ54" s="102">
        <f t="shared" si="98"/>
        <v>198456354</v>
      </c>
      <c r="CA54" s="102">
        <f t="shared" si="99"/>
        <v>0</v>
      </c>
      <c r="CB54" s="102">
        <f t="shared" si="74"/>
        <v>273456354</v>
      </c>
      <c r="CC54" s="102">
        <f t="shared" si="74"/>
        <v>7256229.0700000003</v>
      </c>
      <c r="CD54" s="108"/>
      <c r="CE54" s="94"/>
    </row>
    <row r="55" spans="1:83" ht="52.5" x14ac:dyDescent="0.4">
      <c r="B55" s="11"/>
      <c r="C55" s="52" t="s">
        <v>89</v>
      </c>
      <c r="D55" s="49">
        <v>75000000</v>
      </c>
      <c r="E55" s="75">
        <v>0</v>
      </c>
      <c r="F55" s="75">
        <v>0</v>
      </c>
      <c r="G55" s="173">
        <v>0</v>
      </c>
      <c r="H55" s="173">
        <v>0</v>
      </c>
      <c r="I55" s="169">
        <f t="shared" si="106"/>
        <v>75000000</v>
      </c>
      <c r="J55" s="180">
        <f>I55/12</f>
        <v>6250000</v>
      </c>
      <c r="K55" s="180">
        <f>J55</f>
        <v>6250000</v>
      </c>
      <c r="L55" s="180">
        <f t="shared" ref="L55:U55" si="126">K55</f>
        <v>6250000</v>
      </c>
      <c r="M55" s="180">
        <f t="shared" si="126"/>
        <v>6250000</v>
      </c>
      <c r="N55" s="180">
        <f t="shared" si="126"/>
        <v>6250000</v>
      </c>
      <c r="O55" s="234">
        <f t="shared" si="126"/>
        <v>6250000</v>
      </c>
      <c r="P55" s="180">
        <f t="shared" si="126"/>
        <v>6250000</v>
      </c>
      <c r="Q55" s="57">
        <f t="shared" si="126"/>
        <v>6250000</v>
      </c>
      <c r="R55" s="210">
        <f t="shared" si="126"/>
        <v>6250000</v>
      </c>
      <c r="S55" s="57">
        <f t="shared" si="126"/>
        <v>6250000</v>
      </c>
      <c r="T55" s="57">
        <f t="shared" si="126"/>
        <v>6250000</v>
      </c>
      <c r="U55" s="57">
        <f t="shared" si="126"/>
        <v>6250000</v>
      </c>
      <c r="V55" s="49">
        <f t="shared" si="2"/>
        <v>75000000</v>
      </c>
      <c r="W55" s="163">
        <f t="shared" si="66"/>
        <v>0</v>
      </c>
      <c r="X55" s="12"/>
      <c r="Y55" s="11"/>
      <c r="Z55" s="52" t="s">
        <v>89</v>
      </c>
      <c r="AA55" s="49">
        <f>I55</f>
        <v>75000000</v>
      </c>
      <c r="AB55" s="50">
        <f t="shared" si="67"/>
        <v>0</v>
      </c>
      <c r="AC55" s="50">
        <f t="shared" si="68"/>
        <v>0</v>
      </c>
      <c r="AD55" s="50">
        <f t="shared" si="69"/>
        <v>0</v>
      </c>
      <c r="AE55" s="50">
        <f t="shared" si="70"/>
        <v>0</v>
      </c>
      <c r="AF55" s="49">
        <f t="shared" si="71"/>
        <v>75000000</v>
      </c>
      <c r="AG55" s="49">
        <v>0</v>
      </c>
      <c r="AH55" s="49">
        <v>6521900</v>
      </c>
      <c r="AI55" s="49">
        <v>4897000</v>
      </c>
      <c r="AJ55" s="49">
        <v>2398500</v>
      </c>
      <c r="AK55" s="49">
        <v>0</v>
      </c>
      <c r="AL55" s="49">
        <v>2287100</v>
      </c>
      <c r="AM55" s="169">
        <v>2287100</v>
      </c>
      <c r="AN55" s="49">
        <v>2218700</v>
      </c>
      <c r="AO55" s="197">
        <v>2287100</v>
      </c>
      <c r="AP55" s="49">
        <v>0</v>
      </c>
      <c r="AQ55" s="49">
        <v>0</v>
      </c>
      <c r="AR55" s="49">
        <v>0</v>
      </c>
      <c r="AS55" s="158">
        <f t="shared" si="73"/>
        <v>22897400</v>
      </c>
      <c r="AT55" s="12"/>
      <c r="AU55" s="12"/>
      <c r="AV55" s="11"/>
      <c r="AW55" s="51" t="str">
        <f t="shared" si="59"/>
        <v>Fondo de Pensiones</v>
      </c>
      <c r="AX55" s="49">
        <f>AF55</f>
        <v>75000000</v>
      </c>
      <c r="AY55" s="50">
        <f t="shared" si="60"/>
        <v>0</v>
      </c>
      <c r="AZ55" s="50">
        <f t="shared" si="61"/>
        <v>0</v>
      </c>
      <c r="BA55" s="50">
        <f t="shared" si="62"/>
        <v>0</v>
      </c>
      <c r="BB55" s="50">
        <f t="shared" si="63"/>
        <v>0</v>
      </c>
      <c r="BC55" s="49">
        <f t="shared" si="64"/>
        <v>75000000</v>
      </c>
      <c r="BD55" s="102">
        <f t="shared" si="77"/>
        <v>6250000</v>
      </c>
      <c r="BE55" s="102">
        <f t="shared" si="78"/>
        <v>0</v>
      </c>
      <c r="BF55" s="102">
        <f t="shared" si="79"/>
        <v>6250000</v>
      </c>
      <c r="BG55" s="102">
        <f t="shared" si="80"/>
        <v>6521900</v>
      </c>
      <c r="BH55" s="102">
        <f t="shared" si="81"/>
        <v>6250000</v>
      </c>
      <c r="BI55" s="102">
        <f t="shared" si="102"/>
        <v>4897000</v>
      </c>
      <c r="BJ55" s="102">
        <f t="shared" si="82"/>
        <v>6250000</v>
      </c>
      <c r="BK55" s="102">
        <f t="shared" si="83"/>
        <v>2398500</v>
      </c>
      <c r="BL55" s="102">
        <f t="shared" si="84"/>
        <v>6250000</v>
      </c>
      <c r="BM55" s="102">
        <f t="shared" si="85"/>
        <v>0</v>
      </c>
      <c r="BN55" s="102">
        <f t="shared" si="86"/>
        <v>6250000</v>
      </c>
      <c r="BO55" s="102">
        <f t="shared" si="87"/>
        <v>2287100</v>
      </c>
      <c r="BP55" s="102">
        <f t="shared" si="88"/>
        <v>6250000</v>
      </c>
      <c r="BQ55" s="102">
        <f t="shared" si="89"/>
        <v>2287100</v>
      </c>
      <c r="BR55" s="175">
        <f t="shared" si="90"/>
        <v>6250000</v>
      </c>
      <c r="BS55" s="102">
        <f t="shared" si="91"/>
        <v>2218700</v>
      </c>
      <c r="BT55" s="102">
        <f t="shared" si="92"/>
        <v>6250000</v>
      </c>
      <c r="BU55" s="204">
        <f t="shared" si="93"/>
        <v>2287100</v>
      </c>
      <c r="BV55" s="102">
        <f t="shared" si="94"/>
        <v>6250000</v>
      </c>
      <c r="BW55" s="102">
        <f t="shared" si="95"/>
        <v>0</v>
      </c>
      <c r="BX55" s="102">
        <f t="shared" si="96"/>
        <v>6250000</v>
      </c>
      <c r="BY55" s="102">
        <f t="shared" si="97"/>
        <v>0</v>
      </c>
      <c r="BZ55" s="102">
        <f t="shared" si="98"/>
        <v>6250000</v>
      </c>
      <c r="CA55" s="102">
        <f t="shared" si="99"/>
        <v>0</v>
      </c>
      <c r="CB55" s="102">
        <f t="shared" si="74"/>
        <v>75000000</v>
      </c>
      <c r="CC55" s="102">
        <f t="shared" si="74"/>
        <v>22897400</v>
      </c>
      <c r="CD55" s="108"/>
      <c r="CE55" s="94"/>
    </row>
    <row r="56" spans="1:83" ht="52.5" x14ac:dyDescent="0.4">
      <c r="A56" s="10" t="s">
        <v>219</v>
      </c>
      <c r="B56" s="11"/>
      <c r="C56" s="51" t="s">
        <v>95</v>
      </c>
      <c r="D56" s="75">
        <f>D57+D58</f>
        <v>76200000</v>
      </c>
      <c r="E56" s="75">
        <f>E57+E58</f>
        <v>0</v>
      </c>
      <c r="F56" s="75">
        <f>F57+F58</f>
        <v>0</v>
      </c>
      <c r="G56" s="173">
        <f>G57+G58</f>
        <v>0</v>
      </c>
      <c r="H56" s="173">
        <f>H57+H58</f>
        <v>0</v>
      </c>
      <c r="I56" s="170">
        <f t="shared" si="106"/>
        <v>76200000</v>
      </c>
      <c r="J56" s="173">
        <f>J57+J58</f>
        <v>4500000</v>
      </c>
      <c r="K56" s="173">
        <f t="shared" ref="K56:U56" si="127">K57+K58</f>
        <v>4500000</v>
      </c>
      <c r="L56" s="173">
        <f t="shared" si="127"/>
        <v>4500000</v>
      </c>
      <c r="M56" s="173">
        <f t="shared" si="127"/>
        <v>4500000</v>
      </c>
      <c r="N56" s="173">
        <f t="shared" si="127"/>
        <v>4500000</v>
      </c>
      <c r="O56" s="232">
        <f t="shared" si="127"/>
        <v>4500000</v>
      </c>
      <c r="P56" s="173">
        <f t="shared" si="127"/>
        <v>4500000</v>
      </c>
      <c r="Q56" s="75">
        <f t="shared" si="127"/>
        <v>4500000</v>
      </c>
      <c r="R56" s="205">
        <f t="shared" si="127"/>
        <v>4500000</v>
      </c>
      <c r="S56" s="75">
        <f t="shared" si="127"/>
        <v>4500000</v>
      </c>
      <c r="T56" s="75">
        <f t="shared" si="127"/>
        <v>4500000</v>
      </c>
      <c r="U56" s="75">
        <f t="shared" si="127"/>
        <v>26700000</v>
      </c>
      <c r="V56" s="49">
        <f t="shared" si="2"/>
        <v>76200000</v>
      </c>
      <c r="W56" s="163">
        <f t="shared" si="66"/>
        <v>0</v>
      </c>
      <c r="X56" s="12"/>
      <c r="Y56" s="11"/>
      <c r="Z56" s="51" t="s">
        <v>95</v>
      </c>
      <c r="AA56" s="75">
        <f>AA57+AA58</f>
        <v>76200000</v>
      </c>
      <c r="AB56" s="50">
        <f t="shared" si="67"/>
        <v>0</v>
      </c>
      <c r="AC56" s="50">
        <f t="shared" si="68"/>
        <v>0</v>
      </c>
      <c r="AD56" s="50">
        <f t="shared" si="69"/>
        <v>0</v>
      </c>
      <c r="AE56" s="50">
        <f t="shared" si="70"/>
        <v>0</v>
      </c>
      <c r="AF56" s="49">
        <f t="shared" si="71"/>
        <v>76200000</v>
      </c>
      <c r="AG56" s="75">
        <f>AG57+AG58</f>
        <v>0</v>
      </c>
      <c r="AH56" s="75">
        <f>AH57+AH58</f>
        <v>4378000.01</v>
      </c>
      <c r="AI56" s="75">
        <f t="shared" ref="AI56:AS56" si="128">AI57+AI58</f>
        <v>8261900</v>
      </c>
      <c r="AJ56" s="75">
        <f t="shared" si="128"/>
        <v>4195600</v>
      </c>
      <c r="AK56" s="75">
        <f t="shared" si="128"/>
        <v>0</v>
      </c>
      <c r="AL56" s="75">
        <f t="shared" si="128"/>
        <v>4071800</v>
      </c>
      <c r="AM56" s="173">
        <f t="shared" si="128"/>
        <v>3893300</v>
      </c>
      <c r="AN56" s="75">
        <f t="shared" si="128"/>
        <v>3699000</v>
      </c>
      <c r="AO56" s="205">
        <f t="shared" si="128"/>
        <v>4048800</v>
      </c>
      <c r="AP56" s="75">
        <f t="shared" si="128"/>
        <v>0</v>
      </c>
      <c r="AQ56" s="75">
        <f t="shared" si="128"/>
        <v>0</v>
      </c>
      <c r="AR56" s="75">
        <f t="shared" si="128"/>
        <v>0</v>
      </c>
      <c r="AS56" s="75">
        <f t="shared" si="128"/>
        <v>32548400.009999998</v>
      </c>
      <c r="AT56" s="12"/>
      <c r="AU56" s="12"/>
      <c r="AV56" s="11"/>
      <c r="AW56" s="51" t="str">
        <f t="shared" si="59"/>
        <v>APORTES DE LEY</v>
      </c>
      <c r="AX56" s="75">
        <f>AX57+AX58</f>
        <v>76200000</v>
      </c>
      <c r="AY56" s="50">
        <f t="shared" si="60"/>
        <v>0</v>
      </c>
      <c r="AZ56" s="50">
        <f t="shared" si="61"/>
        <v>0</v>
      </c>
      <c r="BA56" s="50">
        <f t="shared" si="62"/>
        <v>0</v>
      </c>
      <c r="BB56" s="50">
        <f t="shared" si="63"/>
        <v>0</v>
      </c>
      <c r="BC56" s="49">
        <f t="shared" si="64"/>
        <v>76200000</v>
      </c>
      <c r="BD56" s="102">
        <f t="shared" si="77"/>
        <v>4500000</v>
      </c>
      <c r="BE56" s="102">
        <f t="shared" si="78"/>
        <v>0</v>
      </c>
      <c r="BF56" s="102">
        <f t="shared" si="79"/>
        <v>4500000</v>
      </c>
      <c r="BG56" s="102">
        <f t="shared" si="80"/>
        <v>4378000.01</v>
      </c>
      <c r="BH56" s="102">
        <f t="shared" si="81"/>
        <v>4500000</v>
      </c>
      <c r="BI56" s="102">
        <f t="shared" si="102"/>
        <v>8261900</v>
      </c>
      <c r="BJ56" s="102">
        <f t="shared" si="82"/>
        <v>4500000</v>
      </c>
      <c r="BK56" s="102">
        <f t="shared" si="83"/>
        <v>4195600</v>
      </c>
      <c r="BL56" s="102">
        <f t="shared" si="84"/>
        <v>4500000</v>
      </c>
      <c r="BM56" s="102">
        <f t="shared" si="85"/>
        <v>0</v>
      </c>
      <c r="BN56" s="102">
        <f t="shared" si="86"/>
        <v>4500000</v>
      </c>
      <c r="BO56" s="102">
        <f t="shared" si="87"/>
        <v>4071800</v>
      </c>
      <c r="BP56" s="102">
        <f t="shared" si="88"/>
        <v>4500000</v>
      </c>
      <c r="BQ56" s="102">
        <f t="shared" si="89"/>
        <v>3893300</v>
      </c>
      <c r="BR56" s="175">
        <f t="shared" si="90"/>
        <v>4500000</v>
      </c>
      <c r="BS56" s="102">
        <f t="shared" si="91"/>
        <v>3699000</v>
      </c>
      <c r="BT56" s="102">
        <f t="shared" si="92"/>
        <v>4500000</v>
      </c>
      <c r="BU56" s="204">
        <f t="shared" si="93"/>
        <v>4048800</v>
      </c>
      <c r="BV56" s="102">
        <f t="shared" si="94"/>
        <v>4500000</v>
      </c>
      <c r="BW56" s="102">
        <f t="shared" si="95"/>
        <v>0</v>
      </c>
      <c r="BX56" s="102">
        <f t="shared" si="96"/>
        <v>4500000</v>
      </c>
      <c r="BY56" s="102">
        <f t="shared" si="97"/>
        <v>0</v>
      </c>
      <c r="BZ56" s="102">
        <f t="shared" si="98"/>
        <v>26700000</v>
      </c>
      <c r="CA56" s="102">
        <f t="shared" si="99"/>
        <v>0</v>
      </c>
      <c r="CB56" s="102">
        <f t="shared" si="74"/>
        <v>76200000</v>
      </c>
      <c r="CC56" s="102">
        <f t="shared" si="74"/>
        <v>32548400.009999998</v>
      </c>
      <c r="CD56" s="108"/>
      <c r="CE56" s="94"/>
    </row>
    <row r="57" spans="1:83" ht="30" customHeight="1" x14ac:dyDescent="0.4">
      <c r="B57" s="11"/>
      <c r="C57" s="52" t="s">
        <v>96</v>
      </c>
      <c r="D57" s="49">
        <v>30500000</v>
      </c>
      <c r="E57" s="75">
        <v>0</v>
      </c>
      <c r="F57" s="75">
        <v>0</v>
      </c>
      <c r="G57" s="173">
        <v>0</v>
      </c>
      <c r="H57" s="173">
        <v>0</v>
      </c>
      <c r="I57" s="169">
        <f t="shared" si="106"/>
        <v>30500000</v>
      </c>
      <c r="J57" s="180">
        <v>1800000</v>
      </c>
      <c r="K57" s="180">
        <f>J57</f>
        <v>1800000</v>
      </c>
      <c r="L57" s="180">
        <f t="shared" ref="L57:T57" si="129">K57</f>
        <v>1800000</v>
      </c>
      <c r="M57" s="180">
        <f t="shared" si="129"/>
        <v>1800000</v>
      </c>
      <c r="N57" s="180">
        <f t="shared" si="129"/>
        <v>1800000</v>
      </c>
      <c r="O57" s="234">
        <f t="shared" si="129"/>
        <v>1800000</v>
      </c>
      <c r="P57" s="180">
        <f t="shared" si="129"/>
        <v>1800000</v>
      </c>
      <c r="Q57" s="57">
        <f t="shared" si="129"/>
        <v>1800000</v>
      </c>
      <c r="R57" s="210">
        <f t="shared" si="129"/>
        <v>1800000</v>
      </c>
      <c r="S57" s="57">
        <f t="shared" si="129"/>
        <v>1800000</v>
      </c>
      <c r="T57" s="57">
        <f t="shared" si="129"/>
        <v>1800000</v>
      </c>
      <c r="U57" s="57">
        <v>10700000</v>
      </c>
      <c r="V57" s="49">
        <f t="shared" si="2"/>
        <v>30500000</v>
      </c>
      <c r="W57" s="163">
        <f t="shared" si="66"/>
        <v>0</v>
      </c>
      <c r="X57" s="12"/>
      <c r="Y57" s="11"/>
      <c r="Z57" s="52" t="s">
        <v>96</v>
      </c>
      <c r="AA57" s="49">
        <f>I57</f>
        <v>30500000</v>
      </c>
      <c r="AB57" s="50">
        <f t="shared" si="67"/>
        <v>0</v>
      </c>
      <c r="AC57" s="50">
        <f t="shared" si="68"/>
        <v>0</v>
      </c>
      <c r="AD57" s="50">
        <f t="shared" si="69"/>
        <v>0</v>
      </c>
      <c r="AE57" s="50">
        <f t="shared" si="70"/>
        <v>0</v>
      </c>
      <c r="AF57" s="49">
        <f t="shared" si="71"/>
        <v>30500000</v>
      </c>
      <c r="AG57" s="49">
        <v>0</v>
      </c>
      <c r="AH57" s="49">
        <v>1751500</v>
      </c>
      <c r="AI57" s="49">
        <v>3305100</v>
      </c>
      <c r="AJ57" s="49">
        <v>1678300</v>
      </c>
      <c r="AK57" s="49">
        <v>0</v>
      </c>
      <c r="AL57" s="49">
        <v>1628800</v>
      </c>
      <c r="AM57" s="169">
        <v>1557400</v>
      </c>
      <c r="AN57" s="49">
        <v>1479700</v>
      </c>
      <c r="AO57" s="197">
        <v>1619600</v>
      </c>
      <c r="AP57" s="49">
        <v>0</v>
      </c>
      <c r="AQ57" s="49">
        <v>0</v>
      </c>
      <c r="AR57" s="49">
        <v>0</v>
      </c>
      <c r="AS57" s="158">
        <f t="shared" si="73"/>
        <v>13020400</v>
      </c>
      <c r="AT57" s="12"/>
      <c r="AU57" s="12"/>
      <c r="AV57" s="11"/>
      <c r="AW57" s="51" t="str">
        <f t="shared" si="59"/>
        <v>Sena</v>
      </c>
      <c r="AX57" s="49">
        <f>AF57</f>
        <v>30500000</v>
      </c>
      <c r="AY57" s="50">
        <f t="shared" si="60"/>
        <v>0</v>
      </c>
      <c r="AZ57" s="50">
        <f t="shared" si="61"/>
        <v>0</v>
      </c>
      <c r="BA57" s="50">
        <f t="shared" si="62"/>
        <v>0</v>
      </c>
      <c r="BB57" s="50">
        <f t="shared" si="63"/>
        <v>0</v>
      </c>
      <c r="BC57" s="49">
        <f t="shared" si="64"/>
        <v>30500000</v>
      </c>
      <c r="BD57" s="102">
        <f t="shared" si="77"/>
        <v>1800000</v>
      </c>
      <c r="BE57" s="102">
        <f t="shared" si="78"/>
        <v>0</v>
      </c>
      <c r="BF57" s="102">
        <f t="shared" si="79"/>
        <v>1800000</v>
      </c>
      <c r="BG57" s="102">
        <f t="shared" si="80"/>
        <v>1751500</v>
      </c>
      <c r="BH57" s="102">
        <f t="shared" si="81"/>
        <v>1800000</v>
      </c>
      <c r="BI57" s="102">
        <f t="shared" si="102"/>
        <v>3305100</v>
      </c>
      <c r="BJ57" s="102">
        <f t="shared" si="82"/>
        <v>1800000</v>
      </c>
      <c r="BK57" s="102">
        <f t="shared" si="83"/>
        <v>1678300</v>
      </c>
      <c r="BL57" s="102">
        <f t="shared" si="84"/>
        <v>1800000</v>
      </c>
      <c r="BM57" s="102">
        <f t="shared" si="85"/>
        <v>0</v>
      </c>
      <c r="BN57" s="102">
        <f t="shared" si="86"/>
        <v>1800000</v>
      </c>
      <c r="BO57" s="102">
        <f t="shared" si="87"/>
        <v>1628800</v>
      </c>
      <c r="BP57" s="102">
        <f t="shared" si="88"/>
        <v>1800000</v>
      </c>
      <c r="BQ57" s="102">
        <f t="shared" si="89"/>
        <v>1557400</v>
      </c>
      <c r="BR57" s="175">
        <f t="shared" si="90"/>
        <v>1800000</v>
      </c>
      <c r="BS57" s="102">
        <f t="shared" si="91"/>
        <v>1479700</v>
      </c>
      <c r="BT57" s="102">
        <f t="shared" si="92"/>
        <v>1800000</v>
      </c>
      <c r="BU57" s="204">
        <f t="shared" si="93"/>
        <v>1619600</v>
      </c>
      <c r="BV57" s="102">
        <f t="shared" si="94"/>
        <v>1800000</v>
      </c>
      <c r="BW57" s="102">
        <f t="shared" si="95"/>
        <v>0</v>
      </c>
      <c r="BX57" s="102">
        <f t="shared" si="96"/>
        <v>1800000</v>
      </c>
      <c r="BY57" s="102">
        <f t="shared" si="97"/>
        <v>0</v>
      </c>
      <c r="BZ57" s="102">
        <f t="shared" si="98"/>
        <v>10700000</v>
      </c>
      <c r="CA57" s="102">
        <f t="shared" si="99"/>
        <v>0</v>
      </c>
      <c r="CB57" s="102">
        <f t="shared" si="74"/>
        <v>30500000</v>
      </c>
      <c r="CC57" s="102">
        <f t="shared" si="74"/>
        <v>13020400</v>
      </c>
      <c r="CD57" s="108"/>
      <c r="CE57" s="94"/>
    </row>
    <row r="58" spans="1:83" ht="105" x14ac:dyDescent="0.4">
      <c r="B58" s="11"/>
      <c r="C58" s="52" t="s">
        <v>97</v>
      </c>
      <c r="D58" s="49">
        <v>45700000</v>
      </c>
      <c r="E58" s="75">
        <v>0</v>
      </c>
      <c r="F58" s="75">
        <v>0</v>
      </c>
      <c r="G58" s="173">
        <v>0</v>
      </c>
      <c r="H58" s="173">
        <v>0</v>
      </c>
      <c r="I58" s="169">
        <f t="shared" si="106"/>
        <v>45700000</v>
      </c>
      <c r="J58" s="180">
        <v>2700000</v>
      </c>
      <c r="K58" s="180">
        <f>J58</f>
        <v>2700000</v>
      </c>
      <c r="L58" s="180">
        <f t="shared" ref="L58:T58" si="130">K58</f>
        <v>2700000</v>
      </c>
      <c r="M58" s="180">
        <f t="shared" si="130"/>
        <v>2700000</v>
      </c>
      <c r="N58" s="180">
        <f t="shared" si="130"/>
        <v>2700000</v>
      </c>
      <c r="O58" s="234">
        <f t="shared" si="130"/>
        <v>2700000</v>
      </c>
      <c r="P58" s="180">
        <f t="shared" si="130"/>
        <v>2700000</v>
      </c>
      <c r="Q58" s="57">
        <f t="shared" si="130"/>
        <v>2700000</v>
      </c>
      <c r="R58" s="210">
        <f t="shared" si="130"/>
        <v>2700000</v>
      </c>
      <c r="S58" s="57">
        <f t="shared" si="130"/>
        <v>2700000</v>
      </c>
      <c r="T58" s="57">
        <f t="shared" si="130"/>
        <v>2700000</v>
      </c>
      <c r="U58" s="57">
        <v>16000000</v>
      </c>
      <c r="V58" s="49">
        <f t="shared" si="2"/>
        <v>45700000</v>
      </c>
      <c r="W58" s="163">
        <f t="shared" si="66"/>
        <v>0</v>
      </c>
      <c r="X58" s="12"/>
      <c r="Y58" s="11"/>
      <c r="Z58" s="52" t="s">
        <v>97</v>
      </c>
      <c r="AA58" s="49">
        <f>I58</f>
        <v>45700000</v>
      </c>
      <c r="AB58" s="50">
        <f t="shared" si="67"/>
        <v>0</v>
      </c>
      <c r="AC58" s="50">
        <f t="shared" si="68"/>
        <v>0</v>
      </c>
      <c r="AD58" s="50">
        <f t="shared" si="69"/>
        <v>0</v>
      </c>
      <c r="AE58" s="50">
        <f t="shared" si="70"/>
        <v>0</v>
      </c>
      <c r="AF58" s="49">
        <f t="shared" si="71"/>
        <v>45700000</v>
      </c>
      <c r="AG58" s="49">
        <v>0</v>
      </c>
      <c r="AH58" s="49">
        <v>2626500.0099999998</v>
      </c>
      <c r="AI58" s="49">
        <v>4956800</v>
      </c>
      <c r="AJ58" s="49">
        <v>2517300</v>
      </c>
      <c r="AK58" s="49">
        <v>0</v>
      </c>
      <c r="AL58" s="49">
        <v>2443000</v>
      </c>
      <c r="AM58" s="169">
        <v>2335900</v>
      </c>
      <c r="AN58" s="49">
        <v>2219300</v>
      </c>
      <c r="AO58" s="197">
        <v>2429200</v>
      </c>
      <c r="AP58" s="49">
        <v>0</v>
      </c>
      <c r="AQ58" s="49">
        <v>0</v>
      </c>
      <c r="AR58" s="49">
        <v>0</v>
      </c>
      <c r="AS58" s="158">
        <f t="shared" si="73"/>
        <v>19528000.009999998</v>
      </c>
      <c r="AT58" s="12"/>
      <c r="AU58" s="12"/>
      <c r="AV58" s="11"/>
      <c r="AW58" s="51" t="str">
        <f t="shared" si="59"/>
        <v>Instituto Colombiano de Bienestar Familiar-ICBF</v>
      </c>
      <c r="AX58" s="49">
        <f>AF58</f>
        <v>45700000</v>
      </c>
      <c r="AY58" s="50">
        <f t="shared" si="60"/>
        <v>0</v>
      </c>
      <c r="AZ58" s="50">
        <f t="shared" si="61"/>
        <v>0</v>
      </c>
      <c r="BA58" s="50">
        <f t="shared" si="62"/>
        <v>0</v>
      </c>
      <c r="BB58" s="50">
        <f t="shared" si="63"/>
        <v>0</v>
      </c>
      <c r="BC58" s="49">
        <f t="shared" si="64"/>
        <v>45700000</v>
      </c>
      <c r="BD58" s="102">
        <f t="shared" si="77"/>
        <v>2700000</v>
      </c>
      <c r="BE58" s="102">
        <f t="shared" si="78"/>
        <v>0</v>
      </c>
      <c r="BF58" s="102">
        <f t="shared" si="79"/>
        <v>2700000</v>
      </c>
      <c r="BG58" s="102">
        <f t="shared" si="80"/>
        <v>2626500.0099999998</v>
      </c>
      <c r="BH58" s="102">
        <f t="shared" si="81"/>
        <v>2700000</v>
      </c>
      <c r="BI58" s="102">
        <f t="shared" si="102"/>
        <v>4956800</v>
      </c>
      <c r="BJ58" s="102">
        <f t="shared" si="82"/>
        <v>2700000</v>
      </c>
      <c r="BK58" s="102">
        <f t="shared" si="83"/>
        <v>2517300</v>
      </c>
      <c r="BL58" s="102">
        <f t="shared" si="84"/>
        <v>2700000</v>
      </c>
      <c r="BM58" s="102">
        <f t="shared" si="85"/>
        <v>0</v>
      </c>
      <c r="BN58" s="102">
        <f t="shared" si="86"/>
        <v>2700000</v>
      </c>
      <c r="BO58" s="102">
        <f t="shared" si="87"/>
        <v>2443000</v>
      </c>
      <c r="BP58" s="102">
        <f t="shared" si="88"/>
        <v>2700000</v>
      </c>
      <c r="BQ58" s="102">
        <f t="shared" si="89"/>
        <v>2335900</v>
      </c>
      <c r="BR58" s="175">
        <f t="shared" si="90"/>
        <v>2700000</v>
      </c>
      <c r="BS58" s="102">
        <f t="shared" si="91"/>
        <v>2219300</v>
      </c>
      <c r="BT58" s="102">
        <f t="shared" si="92"/>
        <v>2700000</v>
      </c>
      <c r="BU58" s="204">
        <f t="shared" si="93"/>
        <v>2429200</v>
      </c>
      <c r="BV58" s="102">
        <f t="shared" si="94"/>
        <v>2700000</v>
      </c>
      <c r="BW58" s="102">
        <f t="shared" si="95"/>
        <v>0</v>
      </c>
      <c r="BX58" s="102">
        <f t="shared" si="96"/>
        <v>2700000</v>
      </c>
      <c r="BY58" s="102">
        <f t="shared" si="97"/>
        <v>0</v>
      </c>
      <c r="BZ58" s="102">
        <f t="shared" si="98"/>
        <v>16000000</v>
      </c>
      <c r="CA58" s="102">
        <f t="shared" si="99"/>
        <v>0</v>
      </c>
      <c r="CB58" s="102">
        <f t="shared" si="74"/>
        <v>45700000</v>
      </c>
      <c r="CC58" s="102">
        <f t="shared" si="74"/>
        <v>19528000.009999998</v>
      </c>
      <c r="CD58" s="108"/>
      <c r="CE58" s="94"/>
    </row>
    <row r="59" spans="1:83" s="27" customFormat="1" ht="52.5" x14ac:dyDescent="0.4">
      <c r="A59" s="10" t="s">
        <v>219</v>
      </c>
      <c r="B59" s="16"/>
      <c r="C59" s="53" t="s">
        <v>196</v>
      </c>
      <c r="D59" s="164">
        <f>D60+D65+D81</f>
        <v>27000000</v>
      </c>
      <c r="E59" s="75">
        <f>E60+E65+E81</f>
        <v>0</v>
      </c>
      <c r="F59" s="75">
        <f>F60+F65+F81</f>
        <v>0</v>
      </c>
      <c r="G59" s="173">
        <f>G60+G65+G81</f>
        <v>39600000</v>
      </c>
      <c r="H59" s="173">
        <f>H60+H65+H81</f>
        <v>17000000</v>
      </c>
      <c r="I59" s="170">
        <f t="shared" si="106"/>
        <v>49600000</v>
      </c>
      <c r="J59" s="173">
        <f t="shared" ref="J59:U59" si="131">J60+J65+J81</f>
        <v>755827</v>
      </c>
      <c r="K59" s="173">
        <f t="shared" si="131"/>
        <v>3396193</v>
      </c>
      <c r="L59" s="173">
        <f t="shared" si="131"/>
        <v>4565583</v>
      </c>
      <c r="M59" s="173">
        <f t="shared" si="131"/>
        <v>6965583</v>
      </c>
      <c r="N59" s="173">
        <f t="shared" si="131"/>
        <v>4215583</v>
      </c>
      <c r="O59" s="232">
        <f t="shared" si="131"/>
        <v>12015583</v>
      </c>
      <c r="P59" s="173">
        <f t="shared" si="131"/>
        <v>6815583</v>
      </c>
      <c r="Q59" s="75">
        <f t="shared" si="131"/>
        <v>713466</v>
      </c>
      <c r="R59" s="205">
        <f t="shared" si="131"/>
        <v>0</v>
      </c>
      <c r="S59" s="75">
        <f t="shared" si="131"/>
        <v>0</v>
      </c>
      <c r="T59" s="75">
        <f t="shared" si="131"/>
        <v>0</v>
      </c>
      <c r="U59" s="75">
        <f t="shared" si="131"/>
        <v>10156599</v>
      </c>
      <c r="V59" s="50">
        <f t="shared" si="2"/>
        <v>49600000</v>
      </c>
      <c r="W59" s="163">
        <f t="shared" si="66"/>
        <v>0</v>
      </c>
      <c r="X59" s="26"/>
      <c r="Y59" s="16"/>
      <c r="Z59" s="53" t="s">
        <v>196</v>
      </c>
      <c r="AA59" s="164">
        <f>AA60+AA65+AA81</f>
        <v>46100000</v>
      </c>
      <c r="AB59" s="50">
        <f t="shared" si="67"/>
        <v>0</v>
      </c>
      <c r="AC59" s="50">
        <f t="shared" si="68"/>
        <v>0</v>
      </c>
      <c r="AD59" s="50">
        <f t="shared" si="69"/>
        <v>39600000</v>
      </c>
      <c r="AE59" s="50">
        <f t="shared" si="70"/>
        <v>17000000</v>
      </c>
      <c r="AF59" s="50">
        <f t="shared" si="71"/>
        <v>49600000</v>
      </c>
      <c r="AG59" s="75">
        <f>AG60+AG65+AG81</f>
        <v>755827</v>
      </c>
      <c r="AH59" s="75">
        <f>AH60+AH65+AH81</f>
        <v>6096192.5</v>
      </c>
      <c r="AI59" s="102">
        <v>0</v>
      </c>
      <c r="AJ59" s="102">
        <v>0</v>
      </c>
      <c r="AK59" s="102">
        <v>0</v>
      </c>
      <c r="AL59" s="75">
        <f>AL60+AL65+AL81</f>
        <v>1055200</v>
      </c>
      <c r="AM59" s="173">
        <f>AM60+AM65+AM81</f>
        <v>8611117</v>
      </c>
      <c r="AN59" s="173">
        <f>AN60+AN65+AN81</f>
        <v>2956260</v>
      </c>
      <c r="AO59" s="75">
        <f>AO60+AO65+AO81</f>
        <v>1555627</v>
      </c>
      <c r="AP59" s="102">
        <v>0</v>
      </c>
      <c r="AQ59" s="102">
        <v>0</v>
      </c>
      <c r="AR59" s="102">
        <v>0</v>
      </c>
      <c r="AS59" s="162">
        <f t="shared" si="73"/>
        <v>21030223.5</v>
      </c>
      <c r="AT59" s="26"/>
      <c r="AU59" s="26"/>
      <c r="AV59" s="16"/>
      <c r="AW59" s="51" t="str">
        <f t="shared" si="59"/>
        <v>GASTOS GENERALES</v>
      </c>
      <c r="AX59" s="75">
        <f>AX60+AX65+AX81</f>
        <v>49600000</v>
      </c>
      <c r="AY59" s="50">
        <f t="shared" si="60"/>
        <v>0</v>
      </c>
      <c r="AZ59" s="50">
        <f t="shared" si="61"/>
        <v>0</v>
      </c>
      <c r="BA59" s="50">
        <f t="shared" si="62"/>
        <v>39600000</v>
      </c>
      <c r="BB59" s="50">
        <f t="shared" si="63"/>
        <v>17000000</v>
      </c>
      <c r="BC59" s="50">
        <f t="shared" si="64"/>
        <v>49600000</v>
      </c>
      <c r="BD59" s="102">
        <f t="shared" si="77"/>
        <v>755827</v>
      </c>
      <c r="BE59" s="102">
        <f t="shared" si="78"/>
        <v>755827</v>
      </c>
      <c r="BF59" s="102">
        <f t="shared" si="79"/>
        <v>3396193</v>
      </c>
      <c r="BG59" s="102">
        <f t="shared" si="80"/>
        <v>6096192.5</v>
      </c>
      <c r="BH59" s="102">
        <f t="shared" si="81"/>
        <v>4565583</v>
      </c>
      <c r="BI59" s="102">
        <f t="shared" si="102"/>
        <v>0</v>
      </c>
      <c r="BJ59" s="102">
        <f t="shared" si="82"/>
        <v>6965583</v>
      </c>
      <c r="BK59" s="102">
        <f t="shared" si="83"/>
        <v>0</v>
      </c>
      <c r="BL59" s="102">
        <f t="shared" si="84"/>
        <v>4215583</v>
      </c>
      <c r="BM59" s="102">
        <f t="shared" si="85"/>
        <v>0</v>
      </c>
      <c r="BN59" s="102">
        <f t="shared" si="86"/>
        <v>12015583</v>
      </c>
      <c r="BO59" s="102">
        <f t="shared" si="87"/>
        <v>1055200</v>
      </c>
      <c r="BP59" s="102">
        <f t="shared" si="88"/>
        <v>6815583</v>
      </c>
      <c r="BQ59" s="102">
        <f t="shared" si="89"/>
        <v>8611117</v>
      </c>
      <c r="BR59" s="175">
        <f t="shared" si="90"/>
        <v>713466</v>
      </c>
      <c r="BS59" s="102">
        <f t="shared" si="91"/>
        <v>2956260</v>
      </c>
      <c r="BT59" s="102">
        <f t="shared" si="92"/>
        <v>0</v>
      </c>
      <c r="BU59" s="204">
        <f t="shared" si="93"/>
        <v>1555627</v>
      </c>
      <c r="BV59" s="102">
        <f t="shared" si="94"/>
        <v>0</v>
      </c>
      <c r="BW59" s="102">
        <f t="shared" si="95"/>
        <v>0</v>
      </c>
      <c r="BX59" s="102">
        <f t="shared" si="96"/>
        <v>0</v>
      </c>
      <c r="BY59" s="102">
        <f t="shared" si="97"/>
        <v>0</v>
      </c>
      <c r="BZ59" s="102">
        <f t="shared" si="98"/>
        <v>10156599</v>
      </c>
      <c r="CA59" s="102">
        <f t="shared" si="99"/>
        <v>0</v>
      </c>
      <c r="CB59" s="102">
        <f t="shared" si="74"/>
        <v>49600000</v>
      </c>
      <c r="CC59" s="102">
        <f t="shared" si="74"/>
        <v>21030223.5</v>
      </c>
      <c r="CD59" s="109"/>
      <c r="CE59" s="95"/>
    </row>
    <row r="60" spans="1:83" ht="52.5" x14ac:dyDescent="0.4">
      <c r="B60" s="11"/>
      <c r="C60" s="51" t="s">
        <v>98</v>
      </c>
      <c r="D60" s="75">
        <f>D61+D62+D63</f>
        <v>2000000</v>
      </c>
      <c r="E60" s="75">
        <f t="shared" ref="E60:I60" si="132">E61+E62+E63</f>
        <v>0</v>
      </c>
      <c r="F60" s="75">
        <f t="shared" si="132"/>
        <v>0</v>
      </c>
      <c r="G60" s="173">
        <f t="shared" si="132"/>
        <v>19000000</v>
      </c>
      <c r="H60" s="173">
        <f t="shared" si="132"/>
        <v>12000000</v>
      </c>
      <c r="I60" s="173">
        <f t="shared" si="132"/>
        <v>9000000</v>
      </c>
      <c r="J60" s="173">
        <f t="shared" ref="J60:U60" si="133">J61+J62+J63+J64</f>
        <v>0</v>
      </c>
      <c r="K60" s="173">
        <f t="shared" si="133"/>
        <v>0</v>
      </c>
      <c r="L60" s="173">
        <f t="shared" si="133"/>
        <v>0</v>
      </c>
      <c r="M60" s="173">
        <f t="shared" si="133"/>
        <v>3000000</v>
      </c>
      <c r="N60" s="173">
        <f t="shared" si="133"/>
        <v>0</v>
      </c>
      <c r="O60" s="232">
        <f t="shared" si="133"/>
        <v>6000000</v>
      </c>
      <c r="P60" s="173">
        <f t="shared" si="133"/>
        <v>0</v>
      </c>
      <c r="Q60" s="75">
        <f t="shared" si="133"/>
        <v>0</v>
      </c>
      <c r="R60" s="205">
        <f t="shared" si="133"/>
        <v>0</v>
      </c>
      <c r="S60" s="75">
        <f t="shared" si="133"/>
        <v>0</v>
      </c>
      <c r="T60" s="75">
        <f t="shared" si="133"/>
        <v>0</v>
      </c>
      <c r="U60" s="75">
        <f t="shared" si="133"/>
        <v>0</v>
      </c>
      <c r="V60" s="49">
        <f t="shared" si="2"/>
        <v>9000000</v>
      </c>
      <c r="W60" s="163">
        <f t="shared" si="66"/>
        <v>0</v>
      </c>
      <c r="X60" s="12"/>
      <c r="Y60" s="11"/>
      <c r="Z60" s="51" t="s">
        <v>98</v>
      </c>
      <c r="AA60" s="75">
        <f>AA61+AA62+AA63</f>
        <v>9000000</v>
      </c>
      <c r="AB60" s="50">
        <f t="shared" si="67"/>
        <v>0</v>
      </c>
      <c r="AC60" s="50">
        <f t="shared" si="68"/>
        <v>0</v>
      </c>
      <c r="AD60" s="50">
        <f t="shared" si="69"/>
        <v>19000000</v>
      </c>
      <c r="AE60" s="50">
        <f t="shared" si="70"/>
        <v>12000000</v>
      </c>
      <c r="AF60" s="49">
        <f t="shared" si="71"/>
        <v>9000000</v>
      </c>
      <c r="AG60" s="75">
        <f>AG61+AG62+AG63+AG64</f>
        <v>0</v>
      </c>
      <c r="AH60" s="75">
        <f>AH61+AH62+AH63+AH64</f>
        <v>600000</v>
      </c>
      <c r="AI60" s="75">
        <f t="shared" ref="AI60:AR60" si="134">AI61+AI62+AI63+AI64</f>
        <v>0</v>
      </c>
      <c r="AJ60" s="75">
        <f t="shared" si="134"/>
        <v>0</v>
      </c>
      <c r="AK60" s="75">
        <f t="shared" si="134"/>
        <v>0</v>
      </c>
      <c r="AL60" s="75">
        <f t="shared" si="134"/>
        <v>390000</v>
      </c>
      <c r="AM60" s="173">
        <f t="shared" si="134"/>
        <v>573102</v>
      </c>
      <c r="AN60" s="75">
        <f t="shared" si="134"/>
        <v>2956260</v>
      </c>
      <c r="AO60" s="205">
        <f t="shared" si="134"/>
        <v>180000</v>
      </c>
      <c r="AP60" s="75">
        <f t="shared" si="134"/>
        <v>0</v>
      </c>
      <c r="AQ60" s="75">
        <f t="shared" si="134"/>
        <v>0</v>
      </c>
      <c r="AR60" s="75">
        <f t="shared" si="134"/>
        <v>0</v>
      </c>
      <c r="AS60" s="75">
        <f>AS61+AS62+AS63+AS64</f>
        <v>4699362</v>
      </c>
      <c r="AT60" s="12"/>
      <c r="AU60" s="12"/>
      <c r="AV60" s="11"/>
      <c r="AW60" s="51" t="str">
        <f t="shared" si="59"/>
        <v>ADQUISICION DE BIENES</v>
      </c>
      <c r="AX60" s="75">
        <f>AX61+AX62+AX63+AX64</f>
        <v>9000000</v>
      </c>
      <c r="AY60" s="50">
        <f t="shared" si="60"/>
        <v>0</v>
      </c>
      <c r="AZ60" s="50">
        <f t="shared" si="61"/>
        <v>0</v>
      </c>
      <c r="BA60" s="50">
        <f t="shared" si="62"/>
        <v>19000000</v>
      </c>
      <c r="BB60" s="50">
        <f t="shared" si="63"/>
        <v>12000000</v>
      </c>
      <c r="BC60" s="49">
        <f t="shared" si="64"/>
        <v>9000000</v>
      </c>
      <c r="BD60" s="102">
        <f t="shared" si="77"/>
        <v>0</v>
      </c>
      <c r="BE60" s="102">
        <f t="shared" si="78"/>
        <v>0</v>
      </c>
      <c r="BF60" s="102">
        <f t="shared" si="79"/>
        <v>0</v>
      </c>
      <c r="BG60" s="102">
        <f t="shared" si="80"/>
        <v>600000</v>
      </c>
      <c r="BH60" s="102">
        <f t="shared" si="81"/>
        <v>0</v>
      </c>
      <c r="BI60" s="102">
        <f t="shared" si="102"/>
        <v>0</v>
      </c>
      <c r="BJ60" s="102">
        <f t="shared" si="82"/>
        <v>3000000</v>
      </c>
      <c r="BK60" s="102">
        <f t="shared" si="83"/>
        <v>0</v>
      </c>
      <c r="BL60" s="102">
        <f t="shared" si="84"/>
        <v>0</v>
      </c>
      <c r="BM60" s="102">
        <f t="shared" si="85"/>
        <v>0</v>
      </c>
      <c r="BN60" s="102">
        <f t="shared" si="86"/>
        <v>6000000</v>
      </c>
      <c r="BO60" s="102">
        <f t="shared" si="87"/>
        <v>390000</v>
      </c>
      <c r="BP60" s="102">
        <f t="shared" si="88"/>
        <v>0</v>
      </c>
      <c r="BQ60" s="102">
        <f t="shared" si="89"/>
        <v>573102</v>
      </c>
      <c r="BR60" s="175">
        <f t="shared" si="90"/>
        <v>0</v>
      </c>
      <c r="BS60" s="102">
        <f t="shared" si="91"/>
        <v>2956260</v>
      </c>
      <c r="BT60" s="102">
        <f t="shared" si="92"/>
        <v>0</v>
      </c>
      <c r="BU60" s="204">
        <f t="shared" si="93"/>
        <v>180000</v>
      </c>
      <c r="BV60" s="102">
        <f t="shared" si="94"/>
        <v>0</v>
      </c>
      <c r="BW60" s="102">
        <f t="shared" si="95"/>
        <v>0</v>
      </c>
      <c r="BX60" s="102">
        <f t="shared" si="96"/>
        <v>0</v>
      </c>
      <c r="BY60" s="102">
        <f t="shared" si="97"/>
        <v>0</v>
      </c>
      <c r="BZ60" s="102">
        <f t="shared" si="98"/>
        <v>0</v>
      </c>
      <c r="CA60" s="102">
        <f t="shared" si="99"/>
        <v>0</v>
      </c>
      <c r="CB60" s="102">
        <f t="shared" si="74"/>
        <v>9000000</v>
      </c>
      <c r="CC60" s="102">
        <f t="shared" si="74"/>
        <v>4699362</v>
      </c>
      <c r="CD60" s="108"/>
      <c r="CE60" s="94"/>
    </row>
    <row r="61" spans="1:83" ht="52.5" x14ac:dyDescent="0.4">
      <c r="B61" s="11"/>
      <c r="C61" s="52" t="s">
        <v>99</v>
      </c>
      <c r="D61" s="49">
        <v>1000000</v>
      </c>
      <c r="E61" s="75">
        <v>0</v>
      </c>
      <c r="F61" s="75">
        <v>0</v>
      </c>
      <c r="G61" s="173">
        <v>9000000</v>
      </c>
      <c r="H61" s="173">
        <v>7000000</v>
      </c>
      <c r="I61" s="169">
        <f t="shared" si="106"/>
        <v>3000000</v>
      </c>
      <c r="J61" s="183">
        <v>0</v>
      </c>
      <c r="K61" s="183">
        <v>0</v>
      </c>
      <c r="L61" s="183">
        <v>0</v>
      </c>
      <c r="M61" s="183">
        <v>3000000</v>
      </c>
      <c r="N61" s="183">
        <v>0</v>
      </c>
      <c r="O61" s="236">
        <v>0</v>
      </c>
      <c r="P61" s="183">
        <v>0</v>
      </c>
      <c r="Q61" s="63">
        <v>0</v>
      </c>
      <c r="R61" s="213">
        <v>0</v>
      </c>
      <c r="S61" s="63">
        <v>0</v>
      </c>
      <c r="T61" s="63">
        <v>0</v>
      </c>
      <c r="U61" s="64">
        <v>0</v>
      </c>
      <c r="V61" s="49">
        <f t="shared" si="2"/>
        <v>3000000</v>
      </c>
      <c r="W61" s="163">
        <f t="shared" si="66"/>
        <v>0</v>
      </c>
      <c r="X61" s="12"/>
      <c r="Y61" s="11"/>
      <c r="Z61" s="52" t="s">
        <v>99</v>
      </c>
      <c r="AA61" s="49">
        <f>I61</f>
        <v>3000000</v>
      </c>
      <c r="AB61" s="50">
        <f t="shared" ref="AB61:AB77" si="135">+E61</f>
        <v>0</v>
      </c>
      <c r="AC61" s="50">
        <f t="shared" ref="AC61:AF133" si="136">+F61</f>
        <v>0</v>
      </c>
      <c r="AD61" s="50">
        <f t="shared" si="136"/>
        <v>9000000</v>
      </c>
      <c r="AE61" s="50">
        <f t="shared" si="136"/>
        <v>7000000</v>
      </c>
      <c r="AF61" s="49">
        <f t="shared" si="136"/>
        <v>3000000</v>
      </c>
      <c r="AG61" s="49">
        <v>0</v>
      </c>
      <c r="AH61" s="49">
        <v>0</v>
      </c>
      <c r="AI61" s="49">
        <v>0</v>
      </c>
      <c r="AJ61" s="49">
        <v>0</v>
      </c>
      <c r="AK61" s="49">
        <v>0</v>
      </c>
      <c r="AL61" s="49">
        <v>0</v>
      </c>
      <c r="AM61" s="169">
        <v>0</v>
      </c>
      <c r="AN61" s="49">
        <v>0</v>
      </c>
      <c r="AO61" s="197">
        <v>0</v>
      </c>
      <c r="AP61" s="49">
        <v>0</v>
      </c>
      <c r="AQ61" s="49">
        <v>0</v>
      </c>
      <c r="AR61" s="49">
        <v>0</v>
      </c>
      <c r="AS61" s="158">
        <f t="shared" si="73"/>
        <v>0</v>
      </c>
      <c r="AT61" s="12"/>
      <c r="AU61" s="12"/>
      <c r="AV61" s="11"/>
      <c r="AW61" s="51" t="str">
        <f t="shared" ref="AW61:AW76" si="137">+C61</f>
        <v>Compra de Equipo</v>
      </c>
      <c r="AX61" s="49">
        <f>AF61</f>
        <v>3000000</v>
      </c>
      <c r="AY61" s="50">
        <f t="shared" ref="AY61:BC109" si="138">+E61</f>
        <v>0</v>
      </c>
      <c r="AZ61" s="50">
        <f t="shared" si="138"/>
        <v>0</v>
      </c>
      <c r="BA61" s="50">
        <f t="shared" si="138"/>
        <v>9000000</v>
      </c>
      <c r="BB61" s="50">
        <f t="shared" si="138"/>
        <v>7000000</v>
      </c>
      <c r="BC61" s="49">
        <f t="shared" si="138"/>
        <v>3000000</v>
      </c>
      <c r="BD61" s="102">
        <f t="shared" si="77"/>
        <v>0</v>
      </c>
      <c r="BE61" s="102">
        <f t="shared" si="78"/>
        <v>0</v>
      </c>
      <c r="BF61" s="102">
        <f t="shared" si="79"/>
        <v>0</v>
      </c>
      <c r="BG61" s="102">
        <f t="shared" si="80"/>
        <v>0</v>
      </c>
      <c r="BH61" s="102">
        <f t="shared" si="81"/>
        <v>0</v>
      </c>
      <c r="BI61" s="102">
        <f t="shared" si="102"/>
        <v>0</v>
      </c>
      <c r="BJ61" s="102">
        <f t="shared" si="82"/>
        <v>3000000</v>
      </c>
      <c r="BK61" s="102">
        <f t="shared" si="83"/>
        <v>0</v>
      </c>
      <c r="BL61" s="102">
        <f t="shared" si="84"/>
        <v>0</v>
      </c>
      <c r="BM61" s="102">
        <f t="shared" si="85"/>
        <v>0</v>
      </c>
      <c r="BN61" s="102">
        <f t="shared" si="86"/>
        <v>0</v>
      </c>
      <c r="BO61" s="102">
        <f t="shared" si="87"/>
        <v>0</v>
      </c>
      <c r="BP61" s="102">
        <f t="shared" si="88"/>
        <v>0</v>
      </c>
      <c r="BQ61" s="102">
        <f t="shared" si="89"/>
        <v>0</v>
      </c>
      <c r="BR61" s="175">
        <f t="shared" si="90"/>
        <v>0</v>
      </c>
      <c r="BS61" s="102">
        <f t="shared" si="91"/>
        <v>0</v>
      </c>
      <c r="BT61" s="102">
        <f t="shared" si="92"/>
        <v>0</v>
      </c>
      <c r="BU61" s="204">
        <f t="shared" si="93"/>
        <v>0</v>
      </c>
      <c r="BV61" s="102">
        <f t="shared" si="94"/>
        <v>0</v>
      </c>
      <c r="BW61" s="102">
        <f t="shared" si="95"/>
        <v>0</v>
      </c>
      <c r="BX61" s="102">
        <f t="shared" si="96"/>
        <v>0</v>
      </c>
      <c r="BY61" s="102">
        <f t="shared" si="97"/>
        <v>0</v>
      </c>
      <c r="BZ61" s="102">
        <f t="shared" si="98"/>
        <v>0</v>
      </c>
      <c r="CA61" s="102">
        <f t="shared" si="99"/>
        <v>0</v>
      </c>
      <c r="CB61" s="102">
        <f t="shared" si="74"/>
        <v>3000000</v>
      </c>
      <c r="CC61" s="102">
        <f t="shared" si="74"/>
        <v>0</v>
      </c>
      <c r="CD61" s="108"/>
      <c r="CE61" s="94"/>
    </row>
    <row r="62" spans="1:83" ht="52.5" x14ac:dyDescent="0.4">
      <c r="B62" s="11"/>
      <c r="C62" s="52" t="s">
        <v>100</v>
      </c>
      <c r="D62" s="49">
        <v>1000000</v>
      </c>
      <c r="E62" s="75">
        <v>0</v>
      </c>
      <c r="F62" s="75">
        <v>0</v>
      </c>
      <c r="G62" s="173">
        <v>10000000</v>
      </c>
      <c r="H62" s="173">
        <v>5000000</v>
      </c>
      <c r="I62" s="169">
        <f t="shared" si="106"/>
        <v>6000000</v>
      </c>
      <c r="J62" s="183">
        <v>0</v>
      </c>
      <c r="K62" s="183">
        <v>0</v>
      </c>
      <c r="L62" s="183">
        <v>0</v>
      </c>
      <c r="M62" s="183">
        <v>0</v>
      </c>
      <c r="N62" s="183">
        <v>0</v>
      </c>
      <c r="O62" s="236">
        <v>6000000</v>
      </c>
      <c r="P62" s="183">
        <v>0</v>
      </c>
      <c r="Q62" s="62">
        <v>0</v>
      </c>
      <c r="R62" s="214">
        <v>0</v>
      </c>
      <c r="S62" s="62">
        <v>0</v>
      </c>
      <c r="T62" s="63">
        <v>0</v>
      </c>
      <c r="U62" s="64">
        <v>0</v>
      </c>
      <c r="V62" s="49">
        <f t="shared" si="2"/>
        <v>6000000</v>
      </c>
      <c r="W62" s="163">
        <f t="shared" si="66"/>
        <v>0</v>
      </c>
      <c r="X62" s="12"/>
      <c r="Y62" s="11"/>
      <c r="Z62" s="52" t="s">
        <v>100</v>
      </c>
      <c r="AA62" s="49">
        <f>I62</f>
        <v>6000000</v>
      </c>
      <c r="AB62" s="50">
        <f t="shared" si="135"/>
        <v>0</v>
      </c>
      <c r="AC62" s="50">
        <f t="shared" si="136"/>
        <v>0</v>
      </c>
      <c r="AD62" s="50">
        <f t="shared" si="136"/>
        <v>10000000</v>
      </c>
      <c r="AE62" s="50">
        <f t="shared" si="136"/>
        <v>5000000</v>
      </c>
      <c r="AF62" s="49">
        <f t="shared" si="136"/>
        <v>6000000</v>
      </c>
      <c r="AG62" s="49">
        <v>0</v>
      </c>
      <c r="AH62" s="49">
        <v>600000</v>
      </c>
      <c r="AI62" s="49">
        <v>0</v>
      </c>
      <c r="AJ62" s="49">
        <v>0</v>
      </c>
      <c r="AK62" s="49">
        <v>0</v>
      </c>
      <c r="AL62" s="49">
        <v>390000</v>
      </c>
      <c r="AM62" s="169">
        <v>573102</v>
      </c>
      <c r="AN62" s="49">
        <v>2956260</v>
      </c>
      <c r="AO62" s="197">
        <v>180000</v>
      </c>
      <c r="AP62" s="49">
        <v>0</v>
      </c>
      <c r="AQ62" s="49">
        <v>0</v>
      </c>
      <c r="AR62" s="49">
        <v>0</v>
      </c>
      <c r="AS62" s="158">
        <f t="shared" si="73"/>
        <v>4699362</v>
      </c>
      <c r="AT62" s="12"/>
      <c r="AU62" s="12"/>
      <c r="AV62" s="11"/>
      <c r="AW62" s="51" t="str">
        <f t="shared" si="137"/>
        <v>Materiales y Suministros</v>
      </c>
      <c r="AX62" s="49">
        <f>AF62</f>
        <v>6000000</v>
      </c>
      <c r="AY62" s="50">
        <f t="shared" si="138"/>
        <v>0</v>
      </c>
      <c r="AZ62" s="50">
        <f t="shared" si="138"/>
        <v>0</v>
      </c>
      <c r="BA62" s="50">
        <f t="shared" si="138"/>
        <v>10000000</v>
      </c>
      <c r="BB62" s="50">
        <f t="shared" si="138"/>
        <v>5000000</v>
      </c>
      <c r="BC62" s="49">
        <f t="shared" si="138"/>
        <v>6000000</v>
      </c>
      <c r="BD62" s="102">
        <f t="shared" si="77"/>
        <v>0</v>
      </c>
      <c r="BE62" s="102">
        <f t="shared" si="78"/>
        <v>0</v>
      </c>
      <c r="BF62" s="102">
        <f t="shared" si="79"/>
        <v>0</v>
      </c>
      <c r="BG62" s="102">
        <f t="shared" si="80"/>
        <v>600000</v>
      </c>
      <c r="BH62" s="102">
        <f t="shared" si="81"/>
        <v>0</v>
      </c>
      <c r="BI62" s="102">
        <f t="shared" si="102"/>
        <v>0</v>
      </c>
      <c r="BJ62" s="102">
        <f t="shared" si="82"/>
        <v>0</v>
      </c>
      <c r="BK62" s="102">
        <f t="shared" si="83"/>
        <v>0</v>
      </c>
      <c r="BL62" s="102">
        <f t="shared" si="84"/>
        <v>0</v>
      </c>
      <c r="BM62" s="102">
        <f t="shared" si="85"/>
        <v>0</v>
      </c>
      <c r="BN62" s="102">
        <f t="shared" si="86"/>
        <v>6000000</v>
      </c>
      <c r="BO62" s="102">
        <f t="shared" si="87"/>
        <v>390000</v>
      </c>
      <c r="BP62" s="102">
        <f t="shared" si="88"/>
        <v>0</v>
      </c>
      <c r="BQ62" s="102">
        <f t="shared" si="89"/>
        <v>573102</v>
      </c>
      <c r="BR62" s="175">
        <f t="shared" si="90"/>
        <v>0</v>
      </c>
      <c r="BS62" s="102">
        <f t="shared" si="91"/>
        <v>2956260</v>
      </c>
      <c r="BT62" s="102">
        <f t="shared" si="92"/>
        <v>0</v>
      </c>
      <c r="BU62" s="204">
        <f t="shared" si="93"/>
        <v>180000</v>
      </c>
      <c r="BV62" s="102">
        <f t="shared" si="94"/>
        <v>0</v>
      </c>
      <c r="BW62" s="102">
        <f t="shared" si="95"/>
        <v>0</v>
      </c>
      <c r="BX62" s="102">
        <f t="shared" si="96"/>
        <v>0</v>
      </c>
      <c r="BY62" s="102">
        <f t="shared" si="97"/>
        <v>0</v>
      </c>
      <c r="BZ62" s="102">
        <f t="shared" si="98"/>
        <v>0</v>
      </c>
      <c r="CA62" s="102">
        <f t="shared" si="99"/>
        <v>0</v>
      </c>
      <c r="CB62" s="102">
        <f t="shared" si="74"/>
        <v>6000000</v>
      </c>
      <c r="CC62" s="102">
        <f t="shared" si="74"/>
        <v>4699362</v>
      </c>
      <c r="CD62" s="108"/>
      <c r="CE62" s="94"/>
    </row>
    <row r="63" spans="1:83" ht="26.25" x14ac:dyDescent="0.4">
      <c r="B63" s="11"/>
      <c r="C63" s="52" t="s">
        <v>101</v>
      </c>
      <c r="D63" s="65">
        <v>0</v>
      </c>
      <c r="E63" s="75">
        <v>0</v>
      </c>
      <c r="F63" s="75">
        <v>0</v>
      </c>
      <c r="G63" s="173">
        <v>0</v>
      </c>
      <c r="H63" s="173">
        <v>0</v>
      </c>
      <c r="I63" s="169">
        <v>0</v>
      </c>
      <c r="J63" s="169">
        <v>0</v>
      </c>
      <c r="K63" s="169">
        <v>0</v>
      </c>
      <c r="L63" s="169"/>
      <c r="M63" s="169"/>
      <c r="N63" s="169"/>
      <c r="O63" s="229"/>
      <c r="P63" s="169"/>
      <c r="Q63" s="49"/>
      <c r="R63" s="197"/>
      <c r="S63" s="49"/>
      <c r="T63" s="49"/>
      <c r="U63" s="49"/>
      <c r="V63" s="49">
        <f t="shared" si="2"/>
        <v>0</v>
      </c>
      <c r="W63" s="163">
        <f t="shared" si="66"/>
        <v>0</v>
      </c>
      <c r="X63" s="12"/>
      <c r="Y63" s="11"/>
      <c r="Z63" s="52" t="s">
        <v>101</v>
      </c>
      <c r="AA63" s="65">
        <f>I63</f>
        <v>0</v>
      </c>
      <c r="AB63" s="50">
        <f t="shared" si="135"/>
        <v>0</v>
      </c>
      <c r="AC63" s="50">
        <f t="shared" si="136"/>
        <v>0</v>
      </c>
      <c r="AD63" s="50">
        <f t="shared" si="136"/>
        <v>0</v>
      </c>
      <c r="AE63" s="50">
        <f t="shared" si="136"/>
        <v>0</v>
      </c>
      <c r="AF63" s="49">
        <f t="shared" si="136"/>
        <v>0</v>
      </c>
      <c r="AG63" s="49">
        <v>0</v>
      </c>
      <c r="AH63" s="49">
        <v>0</v>
      </c>
      <c r="AI63" s="49">
        <v>0</v>
      </c>
      <c r="AJ63" s="49">
        <v>0</v>
      </c>
      <c r="AK63" s="49">
        <v>0</v>
      </c>
      <c r="AL63" s="49">
        <v>0</v>
      </c>
      <c r="AM63" s="169">
        <v>0</v>
      </c>
      <c r="AN63" s="49">
        <v>0</v>
      </c>
      <c r="AO63" s="197">
        <v>0</v>
      </c>
      <c r="AP63" s="49">
        <v>0</v>
      </c>
      <c r="AQ63" s="49">
        <v>0</v>
      </c>
      <c r="AR63" s="49">
        <v>0</v>
      </c>
      <c r="AS63" s="158">
        <f t="shared" si="73"/>
        <v>0</v>
      </c>
      <c r="AT63" s="12"/>
      <c r="AU63" s="12"/>
      <c r="AV63" s="11"/>
      <c r="AW63" s="51" t="str">
        <f t="shared" si="137"/>
        <v>Otros Bienes</v>
      </c>
      <c r="AX63" s="49">
        <f>AF63</f>
        <v>0</v>
      </c>
      <c r="AY63" s="50">
        <f t="shared" si="138"/>
        <v>0</v>
      </c>
      <c r="AZ63" s="50">
        <f t="shared" si="138"/>
        <v>0</v>
      </c>
      <c r="BA63" s="50">
        <f t="shared" si="138"/>
        <v>0</v>
      </c>
      <c r="BB63" s="50">
        <f t="shared" si="138"/>
        <v>0</v>
      </c>
      <c r="BC63" s="49">
        <f t="shared" si="138"/>
        <v>0</v>
      </c>
      <c r="BD63" s="102">
        <f t="shared" si="77"/>
        <v>0</v>
      </c>
      <c r="BE63" s="102">
        <f t="shared" si="78"/>
        <v>0</v>
      </c>
      <c r="BF63" s="102">
        <f t="shared" si="79"/>
        <v>0</v>
      </c>
      <c r="BG63" s="102">
        <f t="shared" si="80"/>
        <v>0</v>
      </c>
      <c r="BH63" s="102">
        <f t="shared" si="81"/>
        <v>0</v>
      </c>
      <c r="BI63" s="102">
        <f t="shared" si="102"/>
        <v>0</v>
      </c>
      <c r="BJ63" s="102">
        <f t="shared" ref="BJ63:BJ94" si="139">+M63</f>
        <v>0</v>
      </c>
      <c r="BK63" s="102">
        <f t="shared" si="83"/>
        <v>0</v>
      </c>
      <c r="BL63" s="102">
        <f t="shared" ref="BL63:BL94" si="140">+N63</f>
        <v>0</v>
      </c>
      <c r="BM63" s="102">
        <f t="shared" si="85"/>
        <v>0</v>
      </c>
      <c r="BN63" s="102">
        <f t="shared" ref="BN63:BN94" si="141">+O63</f>
        <v>0</v>
      </c>
      <c r="BO63" s="102">
        <f t="shared" si="87"/>
        <v>0</v>
      </c>
      <c r="BP63" s="102">
        <f t="shared" ref="BP63:BP94" si="142">+P63</f>
        <v>0</v>
      </c>
      <c r="BQ63" s="102">
        <f t="shared" si="89"/>
        <v>0</v>
      </c>
      <c r="BR63" s="175">
        <f t="shared" si="90"/>
        <v>0</v>
      </c>
      <c r="BS63" s="102">
        <f t="shared" si="91"/>
        <v>0</v>
      </c>
      <c r="BT63" s="102">
        <f t="shared" si="92"/>
        <v>0</v>
      </c>
      <c r="BU63" s="204">
        <f t="shared" si="93"/>
        <v>0</v>
      </c>
      <c r="BV63" s="102">
        <f t="shared" si="94"/>
        <v>0</v>
      </c>
      <c r="BW63" s="102">
        <f t="shared" si="95"/>
        <v>0</v>
      </c>
      <c r="BX63" s="102">
        <f t="shared" si="96"/>
        <v>0</v>
      </c>
      <c r="BY63" s="102">
        <f t="shared" si="97"/>
        <v>0</v>
      </c>
      <c r="BZ63" s="102">
        <f t="shared" si="98"/>
        <v>0</v>
      </c>
      <c r="CA63" s="102">
        <f t="shared" si="99"/>
        <v>0</v>
      </c>
      <c r="CB63" s="102">
        <f t="shared" si="74"/>
        <v>0</v>
      </c>
      <c r="CC63" s="102">
        <f t="shared" si="74"/>
        <v>0</v>
      </c>
      <c r="CD63" s="108"/>
      <c r="CE63" s="94"/>
    </row>
    <row r="64" spans="1:83" ht="27" customHeight="1" x14ac:dyDescent="0.4">
      <c r="B64" s="11"/>
      <c r="C64" s="52"/>
      <c r="D64" s="49"/>
      <c r="E64" s="75"/>
      <c r="F64" s="75"/>
      <c r="G64" s="173"/>
      <c r="H64" s="173"/>
      <c r="I64" s="169"/>
      <c r="J64" s="169"/>
      <c r="K64" s="169"/>
      <c r="L64" s="169"/>
      <c r="M64" s="169"/>
      <c r="N64" s="169"/>
      <c r="O64" s="229"/>
      <c r="P64" s="169"/>
      <c r="Q64" s="49"/>
      <c r="R64" s="197"/>
      <c r="S64" s="49"/>
      <c r="T64" s="49"/>
      <c r="U64" s="49"/>
      <c r="V64" s="49"/>
      <c r="W64" s="163">
        <f t="shared" si="66"/>
        <v>0</v>
      </c>
      <c r="X64" s="12"/>
      <c r="Y64" s="11"/>
      <c r="Z64" s="52"/>
      <c r="AA64" s="49"/>
      <c r="AB64" s="50"/>
      <c r="AC64" s="50"/>
      <c r="AD64" s="50"/>
      <c r="AE64" s="50"/>
      <c r="AF64" s="49"/>
      <c r="AG64" s="49"/>
      <c r="AH64" s="49"/>
      <c r="AI64" s="100"/>
      <c r="AJ64" s="100"/>
      <c r="AK64" s="100"/>
      <c r="AL64" s="100"/>
      <c r="AM64" s="172"/>
      <c r="AN64" s="100"/>
      <c r="AO64" s="198"/>
      <c r="AP64" s="100"/>
      <c r="AQ64" s="100"/>
      <c r="AR64" s="100"/>
      <c r="AS64" s="158"/>
      <c r="AT64" s="12"/>
      <c r="AU64" s="12"/>
      <c r="AV64" s="11"/>
      <c r="AW64" s="51"/>
      <c r="AX64" s="49"/>
      <c r="AY64" s="50"/>
      <c r="AZ64" s="50"/>
      <c r="BA64" s="50"/>
      <c r="BB64" s="50"/>
      <c r="BC64" s="49"/>
      <c r="BD64" s="102">
        <f t="shared" si="77"/>
        <v>0</v>
      </c>
      <c r="BE64" s="102">
        <f t="shared" si="78"/>
        <v>0</v>
      </c>
      <c r="BF64" s="102">
        <f t="shared" si="79"/>
        <v>0</v>
      </c>
      <c r="BG64" s="102">
        <f t="shared" si="80"/>
        <v>0</v>
      </c>
      <c r="BH64" s="102">
        <f t="shared" si="81"/>
        <v>0</v>
      </c>
      <c r="BI64" s="102">
        <f t="shared" si="102"/>
        <v>0</v>
      </c>
      <c r="BJ64" s="102"/>
      <c r="BK64" s="102">
        <f t="shared" si="83"/>
        <v>0</v>
      </c>
      <c r="BL64" s="102"/>
      <c r="BM64" s="102">
        <f t="shared" si="85"/>
        <v>0</v>
      </c>
      <c r="BN64" s="102"/>
      <c r="BO64" s="102">
        <f t="shared" si="87"/>
        <v>0</v>
      </c>
      <c r="BP64" s="102"/>
      <c r="BQ64" s="102">
        <f t="shared" si="89"/>
        <v>0</v>
      </c>
      <c r="BR64" s="175">
        <f t="shared" si="90"/>
        <v>0</v>
      </c>
      <c r="BS64" s="102">
        <f t="shared" si="91"/>
        <v>0</v>
      </c>
      <c r="BT64" s="102">
        <f t="shared" si="92"/>
        <v>0</v>
      </c>
      <c r="BU64" s="204">
        <f t="shared" si="93"/>
        <v>0</v>
      </c>
      <c r="BV64" s="102">
        <f t="shared" si="94"/>
        <v>0</v>
      </c>
      <c r="BW64" s="102">
        <f t="shared" si="95"/>
        <v>0</v>
      </c>
      <c r="BX64" s="102">
        <f t="shared" si="96"/>
        <v>0</v>
      </c>
      <c r="BY64" s="102">
        <f t="shared" si="97"/>
        <v>0</v>
      </c>
      <c r="BZ64" s="102">
        <f t="shared" si="98"/>
        <v>0</v>
      </c>
      <c r="CA64" s="102">
        <f t="shared" si="99"/>
        <v>0</v>
      </c>
      <c r="CB64" s="102"/>
      <c r="CC64" s="102"/>
      <c r="CD64" s="108"/>
      <c r="CE64" s="94"/>
    </row>
    <row r="65" spans="1:83" ht="23.25" customHeight="1" x14ac:dyDescent="0.4">
      <c r="A65" s="10" t="s">
        <v>219</v>
      </c>
      <c r="B65" s="11"/>
      <c r="C65" s="51" t="s">
        <v>102</v>
      </c>
      <c r="D65" s="75">
        <f>SUM(D66:D80)</f>
        <v>24000000</v>
      </c>
      <c r="E65" s="75">
        <f>SUM(E66:E80)</f>
        <v>0</v>
      </c>
      <c r="F65" s="75">
        <f>SUM(F66:F80)</f>
        <v>0</v>
      </c>
      <c r="G65" s="173">
        <f>SUM(G66:G80)</f>
        <v>18500000</v>
      </c>
      <c r="H65" s="173">
        <f>SUM(H66:H80)</f>
        <v>5000000</v>
      </c>
      <c r="I65" s="170">
        <f>+D65+E65-F65+G65-H65</f>
        <v>37500000</v>
      </c>
      <c r="J65" s="173">
        <f t="shared" ref="J65:U65" si="143">SUM(J66:J80)</f>
        <v>755827</v>
      </c>
      <c r="K65" s="173">
        <f t="shared" si="143"/>
        <v>452792</v>
      </c>
      <c r="L65" s="173">
        <f t="shared" si="143"/>
        <v>4565583</v>
      </c>
      <c r="M65" s="173">
        <f t="shared" si="143"/>
        <v>3965583</v>
      </c>
      <c r="N65" s="173">
        <f t="shared" si="143"/>
        <v>4215583</v>
      </c>
      <c r="O65" s="232">
        <f t="shared" si="143"/>
        <v>6015583</v>
      </c>
      <c r="P65" s="173">
        <f t="shared" si="143"/>
        <v>6815583</v>
      </c>
      <c r="Q65" s="75">
        <f t="shared" si="143"/>
        <v>713466</v>
      </c>
      <c r="R65" s="205">
        <f t="shared" si="143"/>
        <v>0</v>
      </c>
      <c r="S65" s="75">
        <f t="shared" si="143"/>
        <v>0</v>
      </c>
      <c r="T65" s="75">
        <f t="shared" si="143"/>
        <v>0</v>
      </c>
      <c r="U65" s="75">
        <f t="shared" si="143"/>
        <v>10000000</v>
      </c>
      <c r="V65" s="49">
        <f t="shared" si="2"/>
        <v>37500000</v>
      </c>
      <c r="W65" s="163">
        <f t="shared" si="66"/>
        <v>0</v>
      </c>
      <c r="X65" s="12"/>
      <c r="Y65" s="11"/>
      <c r="Z65" s="51" t="s">
        <v>102</v>
      </c>
      <c r="AA65" s="75">
        <f>SUM(AA66:AA80)</f>
        <v>34000000</v>
      </c>
      <c r="AB65" s="50">
        <f t="shared" si="135"/>
        <v>0</v>
      </c>
      <c r="AC65" s="50">
        <f t="shared" si="136"/>
        <v>0</v>
      </c>
      <c r="AD65" s="50">
        <f t="shared" si="136"/>
        <v>18500000</v>
      </c>
      <c r="AE65" s="50">
        <f t="shared" si="136"/>
        <v>5000000</v>
      </c>
      <c r="AF65" s="49">
        <f t="shared" si="136"/>
        <v>37500000</v>
      </c>
      <c r="AG65" s="75">
        <f>SUM(AG66:AG80)</f>
        <v>755827</v>
      </c>
      <c r="AH65" s="75">
        <f>SUM(AH66:AH80)</f>
        <v>2552791.5</v>
      </c>
      <c r="AI65" s="75">
        <f t="shared" ref="AI65:AS65" si="144">SUM(AI66:AI80)</f>
        <v>665583</v>
      </c>
      <c r="AJ65" s="75">
        <f t="shared" si="144"/>
        <v>0</v>
      </c>
      <c r="AK65" s="75">
        <f t="shared" si="144"/>
        <v>0</v>
      </c>
      <c r="AL65" s="75">
        <f t="shared" si="144"/>
        <v>665200</v>
      </c>
      <c r="AM65" s="173">
        <f t="shared" si="144"/>
        <v>8038015</v>
      </c>
      <c r="AN65" s="75">
        <f t="shared" si="144"/>
        <v>0</v>
      </c>
      <c r="AO65" s="205">
        <f t="shared" si="144"/>
        <v>1375627</v>
      </c>
      <c r="AP65" s="75">
        <f t="shared" si="144"/>
        <v>0</v>
      </c>
      <c r="AQ65" s="75">
        <f t="shared" si="144"/>
        <v>0</v>
      </c>
      <c r="AR65" s="75">
        <f t="shared" si="144"/>
        <v>0</v>
      </c>
      <c r="AS65" s="75">
        <f t="shared" si="144"/>
        <v>14053043.5</v>
      </c>
      <c r="AT65" s="12"/>
      <c r="AU65" s="12"/>
      <c r="AV65" s="11"/>
      <c r="AW65" s="51" t="str">
        <f t="shared" si="137"/>
        <v xml:space="preserve">ADQUISICION DE SERVICIOS </v>
      </c>
      <c r="AX65" s="75">
        <f>SUM(AX66:AX80)</f>
        <v>37500000</v>
      </c>
      <c r="AY65" s="50">
        <f t="shared" si="138"/>
        <v>0</v>
      </c>
      <c r="AZ65" s="50">
        <f t="shared" si="138"/>
        <v>0</v>
      </c>
      <c r="BA65" s="50">
        <f t="shared" si="138"/>
        <v>18500000</v>
      </c>
      <c r="BB65" s="50">
        <f t="shared" si="138"/>
        <v>5000000</v>
      </c>
      <c r="BC65" s="49">
        <f t="shared" si="138"/>
        <v>37500000</v>
      </c>
      <c r="BD65" s="102">
        <f t="shared" si="77"/>
        <v>755827</v>
      </c>
      <c r="BE65" s="102">
        <f t="shared" si="78"/>
        <v>755827</v>
      </c>
      <c r="BF65" s="102">
        <f t="shared" si="79"/>
        <v>452792</v>
      </c>
      <c r="BG65" s="102">
        <f t="shared" si="80"/>
        <v>2552791.5</v>
      </c>
      <c r="BH65" s="102">
        <f t="shared" si="81"/>
        <v>4565583</v>
      </c>
      <c r="BI65" s="102">
        <f t="shared" si="102"/>
        <v>665583</v>
      </c>
      <c r="BJ65" s="102">
        <f t="shared" si="139"/>
        <v>3965583</v>
      </c>
      <c r="BK65" s="102">
        <f t="shared" si="83"/>
        <v>0</v>
      </c>
      <c r="BL65" s="102">
        <f t="shared" si="140"/>
        <v>4215583</v>
      </c>
      <c r="BM65" s="102">
        <f t="shared" si="85"/>
        <v>0</v>
      </c>
      <c r="BN65" s="102">
        <f t="shared" si="141"/>
        <v>6015583</v>
      </c>
      <c r="BO65" s="102">
        <f t="shared" si="87"/>
        <v>665200</v>
      </c>
      <c r="BP65" s="102">
        <f t="shared" si="142"/>
        <v>6815583</v>
      </c>
      <c r="BQ65" s="102">
        <f t="shared" si="89"/>
        <v>8038015</v>
      </c>
      <c r="BR65" s="175">
        <f t="shared" si="90"/>
        <v>713466</v>
      </c>
      <c r="BS65" s="102">
        <f t="shared" si="91"/>
        <v>0</v>
      </c>
      <c r="BT65" s="102">
        <f t="shared" si="92"/>
        <v>0</v>
      </c>
      <c r="BU65" s="204">
        <f t="shared" si="93"/>
        <v>1375627</v>
      </c>
      <c r="BV65" s="102">
        <f t="shared" si="94"/>
        <v>0</v>
      </c>
      <c r="BW65" s="102">
        <f t="shared" si="95"/>
        <v>0</v>
      </c>
      <c r="BX65" s="102">
        <f t="shared" si="96"/>
        <v>0</v>
      </c>
      <c r="BY65" s="102">
        <f t="shared" si="97"/>
        <v>0</v>
      </c>
      <c r="BZ65" s="102">
        <f t="shared" si="98"/>
        <v>10000000</v>
      </c>
      <c r="CA65" s="102">
        <f t="shared" si="99"/>
        <v>0</v>
      </c>
      <c r="CB65" s="102">
        <f t="shared" si="74"/>
        <v>37500000</v>
      </c>
      <c r="CC65" s="102">
        <f t="shared" si="74"/>
        <v>14053043.5</v>
      </c>
      <c r="CD65" s="108"/>
      <c r="CE65" s="94"/>
    </row>
    <row r="66" spans="1:83" ht="78.75" x14ac:dyDescent="0.4">
      <c r="B66" s="11"/>
      <c r="C66" s="52" t="s">
        <v>103</v>
      </c>
      <c r="D66" s="49">
        <v>1000000</v>
      </c>
      <c r="E66" s="75">
        <v>0</v>
      </c>
      <c r="F66" s="75">
        <v>0</v>
      </c>
      <c r="G66" s="173">
        <v>4000000</v>
      </c>
      <c r="H66" s="173">
        <v>0</v>
      </c>
      <c r="I66" s="169">
        <f t="shared" si="106"/>
        <v>5000000</v>
      </c>
      <c r="J66" s="183">
        <v>755827</v>
      </c>
      <c r="K66" s="183">
        <v>452792</v>
      </c>
      <c r="L66" s="183">
        <v>665583</v>
      </c>
      <c r="M66" s="183">
        <v>665583</v>
      </c>
      <c r="N66" s="183">
        <v>665583</v>
      </c>
      <c r="O66" s="236">
        <v>665583</v>
      </c>
      <c r="P66" s="183">
        <v>665583</v>
      </c>
      <c r="Q66" s="62">
        <v>463466</v>
      </c>
      <c r="R66" s="214">
        <v>0</v>
      </c>
      <c r="S66" s="62">
        <v>0</v>
      </c>
      <c r="T66" s="62">
        <v>0</v>
      </c>
      <c r="U66" s="62">
        <v>0</v>
      </c>
      <c r="V66" s="49">
        <f t="shared" si="2"/>
        <v>5000000</v>
      </c>
      <c r="W66" s="163">
        <f t="shared" si="66"/>
        <v>0</v>
      </c>
      <c r="X66" s="12"/>
      <c r="Y66" s="11"/>
      <c r="Z66" s="52" t="s">
        <v>103</v>
      </c>
      <c r="AA66" s="49">
        <f t="shared" ref="AA66:AA79" si="145">I66</f>
        <v>5000000</v>
      </c>
      <c r="AB66" s="50">
        <f t="shared" si="135"/>
        <v>0</v>
      </c>
      <c r="AC66" s="50">
        <f t="shared" si="136"/>
        <v>0</v>
      </c>
      <c r="AD66" s="50">
        <f t="shared" si="136"/>
        <v>4000000</v>
      </c>
      <c r="AE66" s="50">
        <f t="shared" si="136"/>
        <v>0</v>
      </c>
      <c r="AF66" s="49">
        <f t="shared" si="136"/>
        <v>5000000</v>
      </c>
      <c r="AG66" s="49">
        <v>755827</v>
      </c>
      <c r="AH66" s="49">
        <v>452791.5</v>
      </c>
      <c r="AI66" s="49">
        <v>665583</v>
      </c>
      <c r="AJ66" s="49">
        <v>0</v>
      </c>
      <c r="AK66" s="49">
        <v>0</v>
      </c>
      <c r="AL66" s="49">
        <v>0</v>
      </c>
      <c r="AM66" s="169">
        <v>0</v>
      </c>
      <c r="AN66" s="49">
        <v>0</v>
      </c>
      <c r="AO66" s="197">
        <v>1375627</v>
      </c>
      <c r="AP66" s="49">
        <v>0</v>
      </c>
      <c r="AQ66" s="49">
        <v>0</v>
      </c>
      <c r="AR66" s="49">
        <v>0</v>
      </c>
      <c r="AS66" s="158">
        <f t="shared" si="73"/>
        <v>3249828.5</v>
      </c>
      <c r="AT66" s="12"/>
      <c r="AU66" s="12"/>
      <c r="AV66" s="11"/>
      <c r="AW66" s="51" t="str">
        <f t="shared" si="137"/>
        <v>Viaticos y Gastos de Viaje</v>
      </c>
      <c r="AX66" s="49">
        <f t="shared" ref="AX66:AX80" si="146">AF66</f>
        <v>5000000</v>
      </c>
      <c r="AY66" s="50">
        <f t="shared" si="138"/>
        <v>0</v>
      </c>
      <c r="AZ66" s="50">
        <f t="shared" si="138"/>
        <v>0</v>
      </c>
      <c r="BA66" s="50">
        <f t="shared" si="138"/>
        <v>4000000</v>
      </c>
      <c r="BB66" s="50">
        <f t="shared" si="138"/>
        <v>0</v>
      </c>
      <c r="BC66" s="49">
        <f t="shared" si="138"/>
        <v>5000000</v>
      </c>
      <c r="BD66" s="102">
        <f t="shared" si="77"/>
        <v>755827</v>
      </c>
      <c r="BE66" s="102">
        <f t="shared" si="78"/>
        <v>755827</v>
      </c>
      <c r="BF66" s="102">
        <f t="shared" si="79"/>
        <v>452792</v>
      </c>
      <c r="BG66" s="102">
        <f t="shared" si="80"/>
        <v>452791.5</v>
      </c>
      <c r="BH66" s="102">
        <f t="shared" si="81"/>
        <v>665583</v>
      </c>
      <c r="BI66" s="102">
        <f t="shared" si="102"/>
        <v>665583</v>
      </c>
      <c r="BJ66" s="102">
        <f t="shared" si="139"/>
        <v>665583</v>
      </c>
      <c r="BK66" s="102">
        <f t="shared" si="83"/>
        <v>0</v>
      </c>
      <c r="BL66" s="102">
        <f t="shared" si="140"/>
        <v>665583</v>
      </c>
      <c r="BM66" s="102">
        <f t="shared" si="85"/>
        <v>0</v>
      </c>
      <c r="BN66" s="102">
        <f t="shared" si="141"/>
        <v>665583</v>
      </c>
      <c r="BO66" s="102">
        <f t="shared" si="87"/>
        <v>0</v>
      </c>
      <c r="BP66" s="102">
        <f t="shared" si="142"/>
        <v>665583</v>
      </c>
      <c r="BQ66" s="102">
        <f t="shared" si="89"/>
        <v>0</v>
      </c>
      <c r="BR66" s="175">
        <f t="shared" si="90"/>
        <v>463466</v>
      </c>
      <c r="BS66" s="102">
        <f t="shared" si="91"/>
        <v>0</v>
      </c>
      <c r="BT66" s="102">
        <f t="shared" si="92"/>
        <v>0</v>
      </c>
      <c r="BU66" s="204">
        <f t="shared" si="93"/>
        <v>1375627</v>
      </c>
      <c r="BV66" s="102">
        <f t="shared" si="94"/>
        <v>0</v>
      </c>
      <c r="BW66" s="102">
        <f t="shared" si="95"/>
        <v>0</v>
      </c>
      <c r="BX66" s="102">
        <f t="shared" si="96"/>
        <v>0</v>
      </c>
      <c r="BY66" s="102">
        <f t="shared" si="97"/>
        <v>0</v>
      </c>
      <c r="BZ66" s="102">
        <f t="shared" si="98"/>
        <v>0</v>
      </c>
      <c r="CA66" s="102">
        <f t="shared" si="99"/>
        <v>0</v>
      </c>
      <c r="CB66" s="102">
        <f t="shared" si="74"/>
        <v>5000000</v>
      </c>
      <c r="CC66" s="102">
        <f t="shared" si="74"/>
        <v>3249828.5</v>
      </c>
      <c r="CD66" s="108"/>
      <c r="CE66" s="94"/>
    </row>
    <row r="67" spans="1:83" ht="52.5" x14ac:dyDescent="0.4">
      <c r="B67" s="11"/>
      <c r="C67" s="52" t="s">
        <v>104</v>
      </c>
      <c r="D67" s="49">
        <v>1000000</v>
      </c>
      <c r="E67" s="75">
        <v>0</v>
      </c>
      <c r="F67" s="75">
        <v>0</v>
      </c>
      <c r="G67" s="173">
        <v>0</v>
      </c>
      <c r="H67" s="173">
        <v>0</v>
      </c>
      <c r="I67" s="169">
        <f t="shared" si="106"/>
        <v>1000000</v>
      </c>
      <c r="J67" s="183">
        <v>0</v>
      </c>
      <c r="K67" s="183">
        <v>0</v>
      </c>
      <c r="L67" s="183"/>
      <c r="M67" s="183"/>
      <c r="N67" s="183">
        <v>250000</v>
      </c>
      <c r="O67" s="236">
        <v>250000</v>
      </c>
      <c r="P67" s="183">
        <v>250000</v>
      </c>
      <c r="Q67" s="62">
        <v>250000</v>
      </c>
      <c r="R67" s="214"/>
      <c r="S67" s="62"/>
      <c r="T67" s="62"/>
      <c r="U67" s="62"/>
      <c r="V67" s="49">
        <f t="shared" si="2"/>
        <v>1000000</v>
      </c>
      <c r="W67" s="163">
        <f t="shared" si="66"/>
        <v>0</v>
      </c>
      <c r="X67" s="12"/>
      <c r="Y67" s="11"/>
      <c r="Z67" s="52" t="s">
        <v>104</v>
      </c>
      <c r="AA67" s="49">
        <f t="shared" si="145"/>
        <v>1000000</v>
      </c>
      <c r="AB67" s="50">
        <f t="shared" si="135"/>
        <v>0</v>
      </c>
      <c r="AC67" s="50">
        <f t="shared" si="136"/>
        <v>0</v>
      </c>
      <c r="AD67" s="50">
        <f t="shared" si="136"/>
        <v>0</v>
      </c>
      <c r="AE67" s="50">
        <f t="shared" si="136"/>
        <v>0</v>
      </c>
      <c r="AF67" s="49">
        <f t="shared" si="136"/>
        <v>1000000</v>
      </c>
      <c r="AG67" s="49">
        <v>0</v>
      </c>
      <c r="AH67" s="49">
        <v>0</v>
      </c>
      <c r="AI67" s="49">
        <v>0</v>
      </c>
      <c r="AJ67" s="49">
        <v>0</v>
      </c>
      <c r="AK67" s="49">
        <v>0</v>
      </c>
      <c r="AL67" s="49">
        <v>0</v>
      </c>
      <c r="AM67" s="169">
        <v>0</v>
      </c>
      <c r="AN67" s="49">
        <v>0</v>
      </c>
      <c r="AO67" s="197">
        <v>0</v>
      </c>
      <c r="AP67" s="49">
        <v>0</v>
      </c>
      <c r="AQ67" s="49">
        <v>0</v>
      </c>
      <c r="AR67" s="49">
        <v>0</v>
      </c>
      <c r="AS67" s="158">
        <f t="shared" si="73"/>
        <v>0</v>
      </c>
      <c r="AT67" s="12"/>
      <c r="AU67" s="12"/>
      <c r="AV67" s="11"/>
      <c r="AW67" s="51" t="str">
        <f t="shared" si="137"/>
        <v>Servicios Publicos</v>
      </c>
      <c r="AX67" s="49">
        <f t="shared" si="146"/>
        <v>1000000</v>
      </c>
      <c r="AY67" s="50">
        <f t="shared" si="138"/>
        <v>0</v>
      </c>
      <c r="AZ67" s="50">
        <f t="shared" si="138"/>
        <v>0</v>
      </c>
      <c r="BA67" s="50">
        <f t="shared" si="138"/>
        <v>0</v>
      </c>
      <c r="BB67" s="50">
        <f t="shared" si="138"/>
        <v>0</v>
      </c>
      <c r="BC67" s="49">
        <f t="shared" si="138"/>
        <v>1000000</v>
      </c>
      <c r="BD67" s="102">
        <f t="shared" si="77"/>
        <v>0</v>
      </c>
      <c r="BE67" s="102">
        <f t="shared" si="78"/>
        <v>0</v>
      </c>
      <c r="BF67" s="102">
        <f t="shared" si="79"/>
        <v>0</v>
      </c>
      <c r="BG67" s="102">
        <f t="shared" si="80"/>
        <v>0</v>
      </c>
      <c r="BH67" s="102">
        <f t="shared" si="81"/>
        <v>0</v>
      </c>
      <c r="BI67" s="102">
        <f t="shared" si="102"/>
        <v>0</v>
      </c>
      <c r="BJ67" s="102">
        <f t="shared" si="139"/>
        <v>0</v>
      </c>
      <c r="BK67" s="102">
        <f t="shared" si="83"/>
        <v>0</v>
      </c>
      <c r="BL67" s="102">
        <f t="shared" si="140"/>
        <v>250000</v>
      </c>
      <c r="BM67" s="102">
        <f t="shared" si="85"/>
        <v>0</v>
      </c>
      <c r="BN67" s="102">
        <f t="shared" si="141"/>
        <v>250000</v>
      </c>
      <c r="BO67" s="102">
        <f t="shared" si="87"/>
        <v>0</v>
      </c>
      <c r="BP67" s="102">
        <f t="shared" si="142"/>
        <v>250000</v>
      </c>
      <c r="BQ67" s="102">
        <f t="shared" si="89"/>
        <v>0</v>
      </c>
      <c r="BR67" s="175">
        <f t="shared" si="90"/>
        <v>250000</v>
      </c>
      <c r="BS67" s="102">
        <f t="shared" si="91"/>
        <v>0</v>
      </c>
      <c r="BT67" s="102">
        <f t="shared" si="92"/>
        <v>0</v>
      </c>
      <c r="BU67" s="204">
        <f t="shared" si="93"/>
        <v>0</v>
      </c>
      <c r="BV67" s="102">
        <f t="shared" si="94"/>
        <v>0</v>
      </c>
      <c r="BW67" s="102">
        <f t="shared" si="95"/>
        <v>0</v>
      </c>
      <c r="BX67" s="102">
        <f t="shared" si="96"/>
        <v>0</v>
      </c>
      <c r="BY67" s="102">
        <f t="shared" si="97"/>
        <v>0</v>
      </c>
      <c r="BZ67" s="102">
        <f t="shared" si="98"/>
        <v>0</v>
      </c>
      <c r="CA67" s="102">
        <f t="shared" si="99"/>
        <v>0</v>
      </c>
      <c r="CB67" s="102">
        <f t="shared" si="74"/>
        <v>1000000</v>
      </c>
      <c r="CC67" s="102">
        <f t="shared" si="74"/>
        <v>0</v>
      </c>
      <c r="CD67" s="108"/>
      <c r="CE67" s="94"/>
    </row>
    <row r="68" spans="1:83" ht="78.75" x14ac:dyDescent="0.4">
      <c r="B68" s="11"/>
      <c r="C68" s="52" t="s">
        <v>105</v>
      </c>
      <c r="D68" s="49">
        <v>1000000</v>
      </c>
      <c r="E68" s="75">
        <v>0</v>
      </c>
      <c r="F68" s="75">
        <v>0</v>
      </c>
      <c r="G68" s="173">
        <v>0</v>
      </c>
      <c r="H68" s="173">
        <v>0</v>
      </c>
      <c r="I68" s="169">
        <f t="shared" si="106"/>
        <v>1000000</v>
      </c>
      <c r="J68" s="183">
        <v>0</v>
      </c>
      <c r="K68" s="183">
        <v>0</v>
      </c>
      <c r="L68" s="183">
        <v>300000</v>
      </c>
      <c r="M68" s="183">
        <v>300000</v>
      </c>
      <c r="N68" s="183">
        <v>300000</v>
      </c>
      <c r="O68" s="236">
        <v>100000</v>
      </c>
      <c r="P68" s="183"/>
      <c r="Q68" s="62">
        <v>0</v>
      </c>
      <c r="R68" s="213"/>
      <c r="S68" s="63"/>
      <c r="T68" s="63"/>
      <c r="U68" s="64"/>
      <c r="V68" s="49">
        <f t="shared" si="2"/>
        <v>1000000</v>
      </c>
      <c r="W68" s="163">
        <f t="shared" si="66"/>
        <v>0</v>
      </c>
      <c r="X68" s="12"/>
      <c r="Y68" s="11"/>
      <c r="Z68" s="52" t="s">
        <v>105</v>
      </c>
      <c r="AA68" s="49">
        <f t="shared" si="145"/>
        <v>1000000</v>
      </c>
      <c r="AB68" s="50">
        <f t="shared" si="135"/>
        <v>0</v>
      </c>
      <c r="AC68" s="50">
        <f t="shared" si="136"/>
        <v>0</v>
      </c>
      <c r="AD68" s="50">
        <f t="shared" si="136"/>
        <v>0</v>
      </c>
      <c r="AE68" s="50">
        <f t="shared" si="136"/>
        <v>0</v>
      </c>
      <c r="AF68" s="49">
        <f t="shared" si="136"/>
        <v>1000000</v>
      </c>
      <c r="AG68" s="49">
        <v>0</v>
      </c>
      <c r="AH68" s="49">
        <v>300000</v>
      </c>
      <c r="AI68" s="49">
        <v>0</v>
      </c>
      <c r="AJ68" s="49">
        <v>0</v>
      </c>
      <c r="AK68" s="49">
        <v>0</v>
      </c>
      <c r="AL68" s="49">
        <v>234700</v>
      </c>
      <c r="AM68" s="169">
        <v>152000</v>
      </c>
      <c r="AN68" s="49">
        <v>0</v>
      </c>
      <c r="AO68" s="197">
        <v>0</v>
      </c>
      <c r="AP68" s="49">
        <v>0</v>
      </c>
      <c r="AQ68" s="49">
        <v>0</v>
      </c>
      <c r="AR68" s="49">
        <v>0</v>
      </c>
      <c r="AS68" s="158">
        <f t="shared" si="73"/>
        <v>686700</v>
      </c>
      <c r="AT68" s="12"/>
      <c r="AU68" s="12"/>
      <c r="AV68" s="11"/>
      <c r="AW68" s="51" t="str">
        <f t="shared" si="137"/>
        <v>Comunicación y Transporte</v>
      </c>
      <c r="AX68" s="49">
        <f t="shared" si="146"/>
        <v>1000000</v>
      </c>
      <c r="AY68" s="50">
        <f t="shared" si="138"/>
        <v>0</v>
      </c>
      <c r="AZ68" s="50">
        <f t="shared" si="138"/>
        <v>0</v>
      </c>
      <c r="BA68" s="50">
        <f t="shared" si="138"/>
        <v>0</v>
      </c>
      <c r="BB68" s="50">
        <f t="shared" si="138"/>
        <v>0</v>
      </c>
      <c r="BC68" s="49">
        <f t="shared" si="138"/>
        <v>1000000</v>
      </c>
      <c r="BD68" s="102">
        <f t="shared" si="77"/>
        <v>0</v>
      </c>
      <c r="BE68" s="102">
        <f t="shared" si="78"/>
        <v>0</v>
      </c>
      <c r="BF68" s="102">
        <f t="shared" si="79"/>
        <v>0</v>
      </c>
      <c r="BG68" s="102">
        <f t="shared" si="80"/>
        <v>300000</v>
      </c>
      <c r="BH68" s="102">
        <f t="shared" si="81"/>
        <v>300000</v>
      </c>
      <c r="BI68" s="102">
        <f t="shared" si="102"/>
        <v>0</v>
      </c>
      <c r="BJ68" s="102">
        <f t="shared" si="139"/>
        <v>300000</v>
      </c>
      <c r="BK68" s="102">
        <f t="shared" si="83"/>
        <v>0</v>
      </c>
      <c r="BL68" s="102">
        <f t="shared" si="140"/>
        <v>300000</v>
      </c>
      <c r="BM68" s="102">
        <f t="shared" si="85"/>
        <v>0</v>
      </c>
      <c r="BN68" s="102">
        <f t="shared" si="141"/>
        <v>100000</v>
      </c>
      <c r="BO68" s="102">
        <f t="shared" si="87"/>
        <v>234700</v>
      </c>
      <c r="BP68" s="102">
        <f t="shared" si="142"/>
        <v>0</v>
      </c>
      <c r="BQ68" s="102">
        <f t="shared" si="89"/>
        <v>152000</v>
      </c>
      <c r="BR68" s="175">
        <f t="shared" si="90"/>
        <v>0</v>
      </c>
      <c r="BS68" s="102">
        <f t="shared" si="91"/>
        <v>0</v>
      </c>
      <c r="BT68" s="102">
        <f t="shared" si="92"/>
        <v>0</v>
      </c>
      <c r="BU68" s="204">
        <f t="shared" si="93"/>
        <v>0</v>
      </c>
      <c r="BV68" s="102">
        <f t="shared" si="94"/>
        <v>0</v>
      </c>
      <c r="BW68" s="102">
        <f t="shared" si="95"/>
        <v>0</v>
      </c>
      <c r="BX68" s="102">
        <f t="shared" si="96"/>
        <v>0</v>
      </c>
      <c r="BY68" s="102">
        <f t="shared" si="97"/>
        <v>0</v>
      </c>
      <c r="BZ68" s="102">
        <f t="shared" si="98"/>
        <v>0</v>
      </c>
      <c r="CA68" s="102">
        <f t="shared" si="99"/>
        <v>0</v>
      </c>
      <c r="CB68" s="102">
        <f t="shared" si="74"/>
        <v>1000000</v>
      </c>
      <c r="CC68" s="102">
        <f t="shared" si="74"/>
        <v>686700</v>
      </c>
      <c r="CD68" s="108"/>
      <c r="CE68" s="94"/>
    </row>
    <row r="69" spans="1:83" ht="52.5" x14ac:dyDescent="0.4">
      <c r="B69" s="11"/>
      <c r="C69" s="52" t="s">
        <v>106</v>
      </c>
      <c r="D69" s="49">
        <v>1000000</v>
      </c>
      <c r="E69" s="75">
        <v>0</v>
      </c>
      <c r="F69" s="75">
        <v>0</v>
      </c>
      <c r="G69" s="173">
        <v>0</v>
      </c>
      <c r="H69" s="173">
        <v>1000000</v>
      </c>
      <c r="I69" s="169">
        <f t="shared" si="106"/>
        <v>0</v>
      </c>
      <c r="J69" s="183">
        <v>0</v>
      </c>
      <c r="K69" s="183">
        <v>0</v>
      </c>
      <c r="L69" s="183">
        <v>0</v>
      </c>
      <c r="M69" s="183">
        <v>0</v>
      </c>
      <c r="N69" s="183">
        <v>0</v>
      </c>
      <c r="O69" s="236">
        <v>0</v>
      </c>
      <c r="P69" s="183">
        <v>0</v>
      </c>
      <c r="Q69" s="62">
        <v>0</v>
      </c>
      <c r="R69" s="214">
        <v>0</v>
      </c>
      <c r="S69" s="62">
        <v>0</v>
      </c>
      <c r="T69" s="62">
        <v>0</v>
      </c>
      <c r="U69" s="66">
        <v>0</v>
      </c>
      <c r="V69" s="49">
        <f t="shared" si="2"/>
        <v>0</v>
      </c>
      <c r="W69" s="163">
        <f t="shared" si="66"/>
        <v>0</v>
      </c>
      <c r="X69" s="12"/>
      <c r="Y69" s="11"/>
      <c r="Z69" s="52" t="s">
        <v>106</v>
      </c>
      <c r="AA69" s="49">
        <f t="shared" si="145"/>
        <v>0</v>
      </c>
      <c r="AB69" s="50">
        <f t="shared" si="135"/>
        <v>0</v>
      </c>
      <c r="AC69" s="50">
        <f t="shared" si="136"/>
        <v>0</v>
      </c>
      <c r="AD69" s="50">
        <f t="shared" si="136"/>
        <v>0</v>
      </c>
      <c r="AE69" s="50">
        <f t="shared" si="136"/>
        <v>1000000</v>
      </c>
      <c r="AF69" s="49">
        <f t="shared" si="136"/>
        <v>0</v>
      </c>
      <c r="AG69" s="49">
        <v>0</v>
      </c>
      <c r="AH69" s="49">
        <v>0</v>
      </c>
      <c r="AI69" s="49">
        <v>0</v>
      </c>
      <c r="AJ69" s="49">
        <v>0</v>
      </c>
      <c r="AK69" s="49">
        <v>0</v>
      </c>
      <c r="AL69" s="49">
        <v>0</v>
      </c>
      <c r="AM69" s="169">
        <v>0</v>
      </c>
      <c r="AN69" s="49">
        <v>0</v>
      </c>
      <c r="AO69" s="197">
        <v>0</v>
      </c>
      <c r="AP69" s="49">
        <v>0</v>
      </c>
      <c r="AQ69" s="49">
        <v>0</v>
      </c>
      <c r="AR69" s="49">
        <v>0</v>
      </c>
      <c r="AS69" s="158">
        <f t="shared" si="73"/>
        <v>0</v>
      </c>
      <c r="AT69" s="12"/>
      <c r="AU69" s="12"/>
      <c r="AV69" s="11"/>
      <c r="AW69" s="51" t="str">
        <f t="shared" si="137"/>
        <v>Impresos y Publicaciones</v>
      </c>
      <c r="AX69" s="49">
        <f t="shared" si="146"/>
        <v>0</v>
      </c>
      <c r="AY69" s="50">
        <f t="shared" si="138"/>
        <v>0</v>
      </c>
      <c r="AZ69" s="50">
        <f t="shared" si="138"/>
        <v>0</v>
      </c>
      <c r="BA69" s="50">
        <f t="shared" si="138"/>
        <v>0</v>
      </c>
      <c r="BB69" s="50">
        <f t="shared" si="138"/>
        <v>1000000</v>
      </c>
      <c r="BC69" s="49">
        <f t="shared" si="138"/>
        <v>0</v>
      </c>
      <c r="BD69" s="102">
        <f t="shared" si="77"/>
        <v>0</v>
      </c>
      <c r="BE69" s="102">
        <f t="shared" si="78"/>
        <v>0</v>
      </c>
      <c r="BF69" s="102">
        <f t="shared" si="79"/>
        <v>0</v>
      </c>
      <c r="BG69" s="102">
        <f t="shared" si="80"/>
        <v>0</v>
      </c>
      <c r="BH69" s="102">
        <f t="shared" si="81"/>
        <v>0</v>
      </c>
      <c r="BI69" s="102">
        <f t="shared" si="102"/>
        <v>0</v>
      </c>
      <c r="BJ69" s="102">
        <f t="shared" si="139"/>
        <v>0</v>
      </c>
      <c r="BK69" s="102">
        <f t="shared" si="83"/>
        <v>0</v>
      </c>
      <c r="BL69" s="102">
        <f t="shared" si="140"/>
        <v>0</v>
      </c>
      <c r="BM69" s="102">
        <f t="shared" si="85"/>
        <v>0</v>
      </c>
      <c r="BN69" s="102">
        <f t="shared" si="141"/>
        <v>0</v>
      </c>
      <c r="BO69" s="102">
        <f t="shared" si="87"/>
        <v>0</v>
      </c>
      <c r="BP69" s="102">
        <f t="shared" si="142"/>
        <v>0</v>
      </c>
      <c r="BQ69" s="102">
        <f t="shared" si="89"/>
        <v>0</v>
      </c>
      <c r="BR69" s="175">
        <f t="shared" si="90"/>
        <v>0</v>
      </c>
      <c r="BS69" s="102">
        <f t="shared" si="91"/>
        <v>0</v>
      </c>
      <c r="BT69" s="102">
        <f t="shared" si="92"/>
        <v>0</v>
      </c>
      <c r="BU69" s="204">
        <f t="shared" si="93"/>
        <v>0</v>
      </c>
      <c r="BV69" s="102">
        <f t="shared" si="94"/>
        <v>0</v>
      </c>
      <c r="BW69" s="102">
        <f t="shared" si="95"/>
        <v>0</v>
      </c>
      <c r="BX69" s="102">
        <f t="shared" si="96"/>
        <v>0</v>
      </c>
      <c r="BY69" s="102">
        <f t="shared" si="97"/>
        <v>0</v>
      </c>
      <c r="BZ69" s="102">
        <f t="shared" si="98"/>
        <v>0</v>
      </c>
      <c r="CA69" s="102">
        <f t="shared" si="99"/>
        <v>0</v>
      </c>
      <c r="CB69" s="102">
        <f t="shared" si="74"/>
        <v>0</v>
      </c>
      <c r="CC69" s="102">
        <f t="shared" si="74"/>
        <v>0</v>
      </c>
      <c r="CD69" s="108"/>
      <c r="CE69" s="94"/>
    </row>
    <row r="70" spans="1:83" ht="52.5" x14ac:dyDescent="0.4">
      <c r="B70" s="11"/>
      <c r="C70" s="52" t="s">
        <v>107</v>
      </c>
      <c r="D70" s="49">
        <v>0</v>
      </c>
      <c r="E70" s="75">
        <v>0</v>
      </c>
      <c r="F70" s="75">
        <v>0</v>
      </c>
      <c r="G70" s="173">
        <v>0</v>
      </c>
      <c r="H70" s="173">
        <v>0</v>
      </c>
      <c r="I70" s="169">
        <f t="shared" si="106"/>
        <v>0</v>
      </c>
      <c r="J70" s="183">
        <v>0</v>
      </c>
      <c r="K70" s="183">
        <v>0</v>
      </c>
      <c r="L70" s="183">
        <v>0</v>
      </c>
      <c r="M70" s="183">
        <v>0</v>
      </c>
      <c r="N70" s="183">
        <v>0</v>
      </c>
      <c r="O70" s="236"/>
      <c r="P70" s="183">
        <v>0</v>
      </c>
      <c r="Q70" s="63">
        <v>0</v>
      </c>
      <c r="R70" s="213">
        <v>0</v>
      </c>
      <c r="S70" s="63">
        <v>0</v>
      </c>
      <c r="T70" s="63">
        <v>0</v>
      </c>
      <c r="U70" s="64">
        <v>0</v>
      </c>
      <c r="V70" s="49">
        <f t="shared" si="2"/>
        <v>0</v>
      </c>
      <c r="W70" s="163">
        <f t="shared" si="66"/>
        <v>0</v>
      </c>
      <c r="X70" s="12"/>
      <c r="Y70" s="11"/>
      <c r="Z70" s="52" t="s">
        <v>107</v>
      </c>
      <c r="AA70" s="49">
        <f t="shared" si="145"/>
        <v>0</v>
      </c>
      <c r="AB70" s="50">
        <f t="shared" si="135"/>
        <v>0</v>
      </c>
      <c r="AC70" s="50">
        <f t="shared" si="136"/>
        <v>0</v>
      </c>
      <c r="AD70" s="50">
        <f t="shared" si="136"/>
        <v>0</v>
      </c>
      <c r="AE70" s="50">
        <f t="shared" si="136"/>
        <v>0</v>
      </c>
      <c r="AF70" s="49">
        <f t="shared" si="136"/>
        <v>0</v>
      </c>
      <c r="AG70" s="49">
        <v>0</v>
      </c>
      <c r="AH70" s="49">
        <v>0</v>
      </c>
      <c r="AI70" s="49">
        <v>0</v>
      </c>
      <c r="AJ70" s="49">
        <v>0</v>
      </c>
      <c r="AK70" s="49">
        <v>0</v>
      </c>
      <c r="AL70" s="49">
        <v>0</v>
      </c>
      <c r="AM70" s="169">
        <v>0</v>
      </c>
      <c r="AN70" s="49">
        <v>0</v>
      </c>
      <c r="AO70" s="197">
        <v>0</v>
      </c>
      <c r="AP70" s="49">
        <v>0</v>
      </c>
      <c r="AQ70" s="49">
        <v>0</v>
      </c>
      <c r="AR70" s="49">
        <v>0</v>
      </c>
      <c r="AS70" s="158">
        <f t="shared" si="73"/>
        <v>0</v>
      </c>
      <c r="AT70" s="12"/>
      <c r="AU70" s="12"/>
      <c r="AV70" s="11"/>
      <c r="AW70" s="51" t="str">
        <f t="shared" si="137"/>
        <v>Arrendamientos</v>
      </c>
      <c r="AX70" s="49">
        <f t="shared" si="146"/>
        <v>0</v>
      </c>
      <c r="AY70" s="50">
        <f t="shared" si="138"/>
        <v>0</v>
      </c>
      <c r="AZ70" s="50">
        <f t="shared" si="138"/>
        <v>0</v>
      </c>
      <c r="BA70" s="50">
        <f t="shared" si="138"/>
        <v>0</v>
      </c>
      <c r="BB70" s="50">
        <f t="shared" si="138"/>
        <v>0</v>
      </c>
      <c r="BC70" s="49">
        <f t="shared" si="138"/>
        <v>0</v>
      </c>
      <c r="BD70" s="102">
        <f t="shared" si="77"/>
        <v>0</v>
      </c>
      <c r="BE70" s="102">
        <f t="shared" si="78"/>
        <v>0</v>
      </c>
      <c r="BF70" s="102">
        <f t="shared" si="79"/>
        <v>0</v>
      </c>
      <c r="BG70" s="102">
        <f t="shared" si="80"/>
        <v>0</v>
      </c>
      <c r="BH70" s="102">
        <f t="shared" si="81"/>
        <v>0</v>
      </c>
      <c r="BI70" s="102">
        <f t="shared" si="102"/>
        <v>0</v>
      </c>
      <c r="BJ70" s="102">
        <f t="shared" si="139"/>
        <v>0</v>
      </c>
      <c r="BK70" s="102">
        <f t="shared" si="83"/>
        <v>0</v>
      </c>
      <c r="BL70" s="102">
        <f t="shared" si="140"/>
        <v>0</v>
      </c>
      <c r="BM70" s="102">
        <f t="shared" si="85"/>
        <v>0</v>
      </c>
      <c r="BN70" s="102">
        <f t="shared" si="141"/>
        <v>0</v>
      </c>
      <c r="BO70" s="102">
        <f t="shared" si="87"/>
        <v>0</v>
      </c>
      <c r="BP70" s="102">
        <f t="shared" si="142"/>
        <v>0</v>
      </c>
      <c r="BQ70" s="102">
        <f t="shared" si="89"/>
        <v>0</v>
      </c>
      <c r="BR70" s="175">
        <f t="shared" si="90"/>
        <v>0</v>
      </c>
      <c r="BS70" s="102">
        <f t="shared" si="91"/>
        <v>0</v>
      </c>
      <c r="BT70" s="102">
        <f t="shared" si="92"/>
        <v>0</v>
      </c>
      <c r="BU70" s="204">
        <f t="shared" si="93"/>
        <v>0</v>
      </c>
      <c r="BV70" s="102">
        <f t="shared" si="94"/>
        <v>0</v>
      </c>
      <c r="BW70" s="102">
        <f t="shared" si="95"/>
        <v>0</v>
      </c>
      <c r="BX70" s="102">
        <f t="shared" si="96"/>
        <v>0</v>
      </c>
      <c r="BY70" s="102">
        <f t="shared" si="97"/>
        <v>0</v>
      </c>
      <c r="BZ70" s="102">
        <f t="shared" si="98"/>
        <v>0</v>
      </c>
      <c r="CA70" s="102">
        <f t="shared" si="99"/>
        <v>0</v>
      </c>
      <c r="CB70" s="102">
        <f t="shared" si="74"/>
        <v>0</v>
      </c>
      <c r="CC70" s="102">
        <f t="shared" si="74"/>
        <v>0</v>
      </c>
      <c r="CD70" s="108"/>
      <c r="CE70" s="94"/>
    </row>
    <row r="71" spans="1:83" ht="26.25" x14ac:dyDescent="0.4">
      <c r="B71" s="11"/>
      <c r="C71" s="52" t="s">
        <v>108</v>
      </c>
      <c r="D71" s="49">
        <v>10000000</v>
      </c>
      <c r="E71" s="75">
        <v>0</v>
      </c>
      <c r="F71" s="75">
        <v>0</v>
      </c>
      <c r="G71" s="173">
        <v>0</v>
      </c>
      <c r="H71" s="173">
        <v>0</v>
      </c>
      <c r="I71" s="169">
        <f t="shared" si="106"/>
        <v>10000000</v>
      </c>
      <c r="J71" s="183"/>
      <c r="K71" s="183">
        <v>0</v>
      </c>
      <c r="L71" s="183"/>
      <c r="M71" s="183"/>
      <c r="N71" s="183"/>
      <c r="O71" s="236"/>
      <c r="P71" s="183"/>
      <c r="Q71" s="63"/>
      <c r="R71" s="213"/>
      <c r="S71" s="63"/>
      <c r="T71" s="63"/>
      <c r="U71" s="64">
        <v>10000000</v>
      </c>
      <c r="V71" s="49">
        <f t="shared" si="2"/>
        <v>10000000</v>
      </c>
      <c r="W71" s="163">
        <f t="shared" si="66"/>
        <v>0</v>
      </c>
      <c r="X71" s="12"/>
      <c r="Y71" s="11"/>
      <c r="Z71" s="52" t="s">
        <v>108</v>
      </c>
      <c r="AA71" s="49">
        <f t="shared" si="145"/>
        <v>10000000</v>
      </c>
      <c r="AB71" s="50">
        <f t="shared" si="135"/>
        <v>0</v>
      </c>
      <c r="AC71" s="50">
        <f t="shared" si="136"/>
        <v>0</v>
      </c>
      <c r="AD71" s="50">
        <f t="shared" si="136"/>
        <v>0</v>
      </c>
      <c r="AE71" s="50">
        <f t="shared" si="136"/>
        <v>0</v>
      </c>
      <c r="AF71" s="49">
        <f t="shared" si="136"/>
        <v>10000000</v>
      </c>
      <c r="AG71" s="49">
        <v>0</v>
      </c>
      <c r="AH71" s="49">
        <v>0</v>
      </c>
      <c r="AI71" s="49">
        <v>0</v>
      </c>
      <c r="AJ71" s="49">
        <v>0</v>
      </c>
      <c r="AK71" s="49">
        <v>0</v>
      </c>
      <c r="AL71" s="49">
        <v>0</v>
      </c>
      <c r="AM71" s="169">
        <v>0</v>
      </c>
      <c r="AN71" s="49">
        <v>0</v>
      </c>
      <c r="AO71" s="197">
        <v>0</v>
      </c>
      <c r="AP71" s="49">
        <v>0</v>
      </c>
      <c r="AQ71" s="49">
        <v>0</v>
      </c>
      <c r="AR71" s="49">
        <v>0</v>
      </c>
      <c r="AS71" s="158">
        <f t="shared" si="73"/>
        <v>0</v>
      </c>
      <c r="AT71" s="12"/>
      <c r="AU71" s="12"/>
      <c r="AV71" s="11"/>
      <c r="AW71" s="51" t="str">
        <f t="shared" si="137"/>
        <v>Seguros</v>
      </c>
      <c r="AX71" s="49">
        <f t="shared" si="146"/>
        <v>10000000</v>
      </c>
      <c r="AY71" s="50">
        <f t="shared" si="138"/>
        <v>0</v>
      </c>
      <c r="AZ71" s="50">
        <f t="shared" si="138"/>
        <v>0</v>
      </c>
      <c r="BA71" s="50">
        <f t="shared" si="138"/>
        <v>0</v>
      </c>
      <c r="BB71" s="50">
        <f t="shared" si="138"/>
        <v>0</v>
      </c>
      <c r="BC71" s="49">
        <f t="shared" si="138"/>
        <v>10000000</v>
      </c>
      <c r="BD71" s="102">
        <f t="shared" si="77"/>
        <v>0</v>
      </c>
      <c r="BE71" s="102">
        <f t="shared" si="78"/>
        <v>0</v>
      </c>
      <c r="BF71" s="102">
        <f t="shared" si="79"/>
        <v>0</v>
      </c>
      <c r="BG71" s="102">
        <f t="shared" si="80"/>
        <v>0</v>
      </c>
      <c r="BH71" s="102">
        <f t="shared" si="81"/>
        <v>0</v>
      </c>
      <c r="BI71" s="102">
        <f t="shared" si="102"/>
        <v>0</v>
      </c>
      <c r="BJ71" s="102">
        <f t="shared" si="139"/>
        <v>0</v>
      </c>
      <c r="BK71" s="102">
        <f t="shared" si="83"/>
        <v>0</v>
      </c>
      <c r="BL71" s="102">
        <f t="shared" si="140"/>
        <v>0</v>
      </c>
      <c r="BM71" s="102">
        <f t="shared" si="85"/>
        <v>0</v>
      </c>
      <c r="BN71" s="102">
        <f t="shared" si="141"/>
        <v>0</v>
      </c>
      <c r="BO71" s="102">
        <f t="shared" si="87"/>
        <v>0</v>
      </c>
      <c r="BP71" s="102">
        <f t="shared" si="142"/>
        <v>0</v>
      </c>
      <c r="BQ71" s="102">
        <f t="shared" si="89"/>
        <v>0</v>
      </c>
      <c r="BR71" s="175">
        <f t="shared" si="90"/>
        <v>0</v>
      </c>
      <c r="BS71" s="102">
        <f t="shared" si="91"/>
        <v>0</v>
      </c>
      <c r="BT71" s="102">
        <f t="shared" si="92"/>
        <v>0</v>
      </c>
      <c r="BU71" s="204">
        <f t="shared" si="93"/>
        <v>0</v>
      </c>
      <c r="BV71" s="102">
        <f t="shared" si="94"/>
        <v>0</v>
      </c>
      <c r="BW71" s="102">
        <f t="shared" si="95"/>
        <v>0</v>
      </c>
      <c r="BX71" s="102">
        <f t="shared" si="96"/>
        <v>0</v>
      </c>
      <c r="BY71" s="102">
        <f t="shared" si="97"/>
        <v>0</v>
      </c>
      <c r="BZ71" s="102">
        <f t="shared" si="98"/>
        <v>10000000</v>
      </c>
      <c r="CA71" s="102">
        <f t="shared" si="99"/>
        <v>0</v>
      </c>
      <c r="CB71" s="102">
        <f t="shared" si="74"/>
        <v>10000000</v>
      </c>
      <c r="CC71" s="102">
        <f t="shared" si="74"/>
        <v>0</v>
      </c>
      <c r="CD71" s="108"/>
      <c r="CE71" s="94"/>
    </row>
    <row r="72" spans="1:83" ht="52.5" x14ac:dyDescent="0.4">
      <c r="B72" s="11"/>
      <c r="C72" s="52" t="s">
        <v>109</v>
      </c>
      <c r="D72" s="49">
        <v>0</v>
      </c>
      <c r="E72" s="75">
        <v>0</v>
      </c>
      <c r="F72" s="75">
        <v>0</v>
      </c>
      <c r="G72" s="173">
        <v>0</v>
      </c>
      <c r="H72" s="173">
        <v>0</v>
      </c>
      <c r="I72" s="169">
        <f t="shared" si="106"/>
        <v>0</v>
      </c>
      <c r="J72" s="183"/>
      <c r="K72" s="183">
        <v>0</v>
      </c>
      <c r="L72" s="183">
        <v>0</v>
      </c>
      <c r="M72" s="183"/>
      <c r="N72" s="183"/>
      <c r="O72" s="236">
        <v>0</v>
      </c>
      <c r="P72" s="183">
        <v>0</v>
      </c>
      <c r="Q72" s="63">
        <v>0</v>
      </c>
      <c r="R72" s="213">
        <v>0</v>
      </c>
      <c r="S72" s="63">
        <v>0</v>
      </c>
      <c r="T72" s="63">
        <v>0</v>
      </c>
      <c r="U72" s="64">
        <v>0</v>
      </c>
      <c r="V72" s="49">
        <f t="shared" ref="V72:V150" si="147">SUM(J72:U72)</f>
        <v>0</v>
      </c>
      <c r="W72" s="163">
        <f t="shared" si="66"/>
        <v>0</v>
      </c>
      <c r="X72" s="12"/>
      <c r="Y72" s="11"/>
      <c r="Z72" s="52" t="s">
        <v>109</v>
      </c>
      <c r="AA72" s="49">
        <f t="shared" si="145"/>
        <v>0</v>
      </c>
      <c r="AB72" s="50">
        <f t="shared" si="135"/>
        <v>0</v>
      </c>
      <c r="AC72" s="50">
        <f t="shared" si="136"/>
        <v>0</v>
      </c>
      <c r="AD72" s="50">
        <f t="shared" si="136"/>
        <v>0</v>
      </c>
      <c r="AE72" s="50">
        <f t="shared" si="136"/>
        <v>0</v>
      </c>
      <c r="AF72" s="49">
        <f t="shared" si="136"/>
        <v>0</v>
      </c>
      <c r="AG72" s="49">
        <v>0</v>
      </c>
      <c r="AH72" s="49">
        <v>0</v>
      </c>
      <c r="AI72" s="49">
        <v>0</v>
      </c>
      <c r="AJ72" s="49">
        <v>0</v>
      </c>
      <c r="AK72" s="49">
        <v>0</v>
      </c>
      <c r="AL72" s="49">
        <v>0</v>
      </c>
      <c r="AM72" s="169">
        <v>0</v>
      </c>
      <c r="AN72" s="49">
        <v>0</v>
      </c>
      <c r="AO72" s="197">
        <v>0</v>
      </c>
      <c r="AP72" s="49">
        <v>0</v>
      </c>
      <c r="AQ72" s="49">
        <v>0</v>
      </c>
      <c r="AR72" s="49">
        <v>0</v>
      </c>
      <c r="AS72" s="158">
        <f t="shared" si="73"/>
        <v>0</v>
      </c>
      <c r="AT72" s="12"/>
      <c r="AU72" s="12"/>
      <c r="AV72" s="11"/>
      <c r="AW72" s="51" t="str">
        <f t="shared" si="137"/>
        <v>Sistematización</v>
      </c>
      <c r="AX72" s="49">
        <f t="shared" si="146"/>
        <v>0</v>
      </c>
      <c r="AY72" s="50">
        <f t="shared" si="138"/>
        <v>0</v>
      </c>
      <c r="AZ72" s="50">
        <f t="shared" si="138"/>
        <v>0</v>
      </c>
      <c r="BA72" s="50">
        <f t="shared" si="138"/>
        <v>0</v>
      </c>
      <c r="BB72" s="50">
        <f t="shared" si="138"/>
        <v>0</v>
      </c>
      <c r="BC72" s="49">
        <f t="shared" si="138"/>
        <v>0</v>
      </c>
      <c r="BD72" s="102">
        <f t="shared" si="77"/>
        <v>0</v>
      </c>
      <c r="BE72" s="102">
        <f t="shared" si="78"/>
        <v>0</v>
      </c>
      <c r="BF72" s="102">
        <f t="shared" si="79"/>
        <v>0</v>
      </c>
      <c r="BG72" s="102">
        <f t="shared" si="80"/>
        <v>0</v>
      </c>
      <c r="BH72" s="102">
        <f t="shared" si="81"/>
        <v>0</v>
      </c>
      <c r="BI72" s="102">
        <f t="shared" si="102"/>
        <v>0</v>
      </c>
      <c r="BJ72" s="102">
        <f t="shared" si="139"/>
        <v>0</v>
      </c>
      <c r="BK72" s="102">
        <f t="shared" si="83"/>
        <v>0</v>
      </c>
      <c r="BL72" s="102">
        <f t="shared" si="140"/>
        <v>0</v>
      </c>
      <c r="BM72" s="102">
        <f t="shared" si="85"/>
        <v>0</v>
      </c>
      <c r="BN72" s="102">
        <f t="shared" si="141"/>
        <v>0</v>
      </c>
      <c r="BO72" s="102">
        <f t="shared" si="87"/>
        <v>0</v>
      </c>
      <c r="BP72" s="102">
        <f t="shared" si="142"/>
        <v>0</v>
      </c>
      <c r="BQ72" s="102">
        <f t="shared" si="89"/>
        <v>0</v>
      </c>
      <c r="BR72" s="175">
        <f t="shared" si="90"/>
        <v>0</v>
      </c>
      <c r="BS72" s="102">
        <f t="shared" si="91"/>
        <v>0</v>
      </c>
      <c r="BT72" s="102">
        <f t="shared" si="92"/>
        <v>0</v>
      </c>
      <c r="BU72" s="204">
        <f t="shared" si="93"/>
        <v>0</v>
      </c>
      <c r="BV72" s="102">
        <f t="shared" si="94"/>
        <v>0</v>
      </c>
      <c r="BW72" s="102">
        <f t="shared" si="95"/>
        <v>0</v>
      </c>
      <c r="BX72" s="102">
        <f t="shared" si="96"/>
        <v>0</v>
      </c>
      <c r="BY72" s="102">
        <f t="shared" si="97"/>
        <v>0</v>
      </c>
      <c r="BZ72" s="102">
        <f t="shared" si="98"/>
        <v>0</v>
      </c>
      <c r="CA72" s="102">
        <f t="shared" si="99"/>
        <v>0</v>
      </c>
      <c r="CB72" s="102">
        <f t="shared" si="74"/>
        <v>0</v>
      </c>
      <c r="CC72" s="102">
        <f t="shared" si="74"/>
        <v>0</v>
      </c>
      <c r="CD72" s="108"/>
      <c r="CE72" s="94"/>
    </row>
    <row r="73" spans="1:83" ht="78.75" x14ac:dyDescent="0.4">
      <c r="B73" s="11"/>
      <c r="C73" s="52" t="s">
        <v>110</v>
      </c>
      <c r="D73" s="49">
        <v>1000000</v>
      </c>
      <c r="E73" s="75">
        <v>0</v>
      </c>
      <c r="F73" s="75">
        <v>0</v>
      </c>
      <c r="G73" s="173">
        <v>0</v>
      </c>
      <c r="H73" s="173">
        <v>1000000</v>
      </c>
      <c r="I73" s="169">
        <f t="shared" si="106"/>
        <v>0</v>
      </c>
      <c r="J73" s="183">
        <f>I73/12</f>
        <v>0</v>
      </c>
      <c r="K73" s="183">
        <f>J73</f>
        <v>0</v>
      </c>
      <c r="L73" s="183">
        <f t="shared" ref="L73:U73" si="148">K73</f>
        <v>0</v>
      </c>
      <c r="M73" s="183">
        <f t="shared" si="148"/>
        <v>0</v>
      </c>
      <c r="N73" s="183">
        <f t="shared" si="148"/>
        <v>0</v>
      </c>
      <c r="O73" s="236">
        <f t="shared" si="148"/>
        <v>0</v>
      </c>
      <c r="P73" s="183">
        <f t="shared" si="148"/>
        <v>0</v>
      </c>
      <c r="Q73" s="62">
        <f t="shared" si="148"/>
        <v>0</v>
      </c>
      <c r="R73" s="214">
        <f t="shared" si="148"/>
        <v>0</v>
      </c>
      <c r="S73" s="62">
        <f t="shared" si="148"/>
        <v>0</v>
      </c>
      <c r="T73" s="62">
        <f t="shared" si="148"/>
        <v>0</v>
      </c>
      <c r="U73" s="62">
        <f t="shared" si="148"/>
        <v>0</v>
      </c>
      <c r="V73" s="49">
        <f t="shared" si="147"/>
        <v>0</v>
      </c>
      <c r="W73" s="163">
        <f t="shared" si="66"/>
        <v>0</v>
      </c>
      <c r="X73" s="12"/>
      <c r="Y73" s="11"/>
      <c r="Z73" s="52" t="s">
        <v>110</v>
      </c>
      <c r="AA73" s="49">
        <f t="shared" si="145"/>
        <v>0</v>
      </c>
      <c r="AB73" s="50">
        <f t="shared" si="135"/>
        <v>0</v>
      </c>
      <c r="AC73" s="50">
        <f t="shared" si="136"/>
        <v>0</v>
      </c>
      <c r="AD73" s="50">
        <f t="shared" si="136"/>
        <v>0</v>
      </c>
      <c r="AE73" s="50">
        <f t="shared" si="136"/>
        <v>1000000</v>
      </c>
      <c r="AF73" s="49">
        <f t="shared" si="136"/>
        <v>0</v>
      </c>
      <c r="AG73" s="49">
        <v>0</v>
      </c>
      <c r="AH73" s="49">
        <v>0</v>
      </c>
      <c r="AI73" s="49">
        <v>0</v>
      </c>
      <c r="AJ73" s="49">
        <v>0</v>
      </c>
      <c r="AK73" s="49">
        <v>0</v>
      </c>
      <c r="AL73" s="49">
        <v>0</v>
      </c>
      <c r="AM73" s="169">
        <v>0</v>
      </c>
      <c r="AN73" s="49">
        <v>0</v>
      </c>
      <c r="AO73" s="197">
        <v>0</v>
      </c>
      <c r="AP73" s="49">
        <v>0</v>
      </c>
      <c r="AQ73" s="49">
        <v>0</v>
      </c>
      <c r="AR73" s="49">
        <v>0</v>
      </c>
      <c r="AS73" s="158">
        <f t="shared" si="73"/>
        <v>0</v>
      </c>
      <c r="AT73" s="12"/>
      <c r="AU73" s="12"/>
      <c r="AV73" s="11"/>
      <c r="AW73" s="51" t="str">
        <f t="shared" si="137"/>
        <v>Gastos Bancarios y Fiduciarios</v>
      </c>
      <c r="AX73" s="49">
        <f t="shared" si="146"/>
        <v>0</v>
      </c>
      <c r="AY73" s="50">
        <f t="shared" si="138"/>
        <v>0</v>
      </c>
      <c r="AZ73" s="50">
        <f t="shared" si="138"/>
        <v>0</v>
      </c>
      <c r="BA73" s="50">
        <f t="shared" si="138"/>
        <v>0</v>
      </c>
      <c r="BB73" s="50">
        <f t="shared" si="138"/>
        <v>1000000</v>
      </c>
      <c r="BC73" s="49">
        <f t="shared" si="138"/>
        <v>0</v>
      </c>
      <c r="BD73" s="102">
        <f t="shared" si="77"/>
        <v>0</v>
      </c>
      <c r="BE73" s="102">
        <f t="shared" si="78"/>
        <v>0</v>
      </c>
      <c r="BF73" s="102">
        <f t="shared" si="79"/>
        <v>0</v>
      </c>
      <c r="BG73" s="102">
        <f t="shared" si="80"/>
        <v>0</v>
      </c>
      <c r="BH73" s="102">
        <f t="shared" si="81"/>
        <v>0</v>
      </c>
      <c r="BI73" s="102">
        <f t="shared" si="102"/>
        <v>0</v>
      </c>
      <c r="BJ73" s="102">
        <f t="shared" si="139"/>
        <v>0</v>
      </c>
      <c r="BK73" s="102">
        <f t="shared" si="83"/>
        <v>0</v>
      </c>
      <c r="BL73" s="102">
        <f t="shared" si="140"/>
        <v>0</v>
      </c>
      <c r="BM73" s="102">
        <f t="shared" si="85"/>
        <v>0</v>
      </c>
      <c r="BN73" s="102">
        <f t="shared" si="141"/>
        <v>0</v>
      </c>
      <c r="BO73" s="102">
        <f t="shared" si="87"/>
        <v>0</v>
      </c>
      <c r="BP73" s="102">
        <f t="shared" si="142"/>
        <v>0</v>
      </c>
      <c r="BQ73" s="102">
        <f t="shared" si="89"/>
        <v>0</v>
      </c>
      <c r="BR73" s="175">
        <f t="shared" si="90"/>
        <v>0</v>
      </c>
      <c r="BS73" s="102">
        <f t="shared" si="91"/>
        <v>0</v>
      </c>
      <c r="BT73" s="102">
        <f t="shared" si="92"/>
        <v>0</v>
      </c>
      <c r="BU73" s="204">
        <f t="shared" si="93"/>
        <v>0</v>
      </c>
      <c r="BV73" s="102">
        <f t="shared" si="94"/>
        <v>0</v>
      </c>
      <c r="BW73" s="102">
        <f t="shared" si="95"/>
        <v>0</v>
      </c>
      <c r="BX73" s="102">
        <f t="shared" si="96"/>
        <v>0</v>
      </c>
      <c r="BY73" s="102">
        <f t="shared" si="97"/>
        <v>0</v>
      </c>
      <c r="BZ73" s="102">
        <f t="shared" si="98"/>
        <v>0</v>
      </c>
      <c r="CA73" s="102">
        <f t="shared" si="99"/>
        <v>0</v>
      </c>
      <c r="CB73" s="102">
        <f t="shared" si="74"/>
        <v>0</v>
      </c>
      <c r="CC73" s="102">
        <f t="shared" si="74"/>
        <v>0</v>
      </c>
      <c r="CD73" s="108"/>
      <c r="CE73" s="94"/>
    </row>
    <row r="74" spans="1:83" ht="52.5" x14ac:dyDescent="0.4">
      <c r="B74" s="11"/>
      <c r="C74" s="52" t="s">
        <v>111</v>
      </c>
      <c r="D74" s="49">
        <v>1000000</v>
      </c>
      <c r="E74" s="75">
        <v>0</v>
      </c>
      <c r="F74" s="75">
        <v>0</v>
      </c>
      <c r="G74" s="173">
        <v>1000000</v>
      </c>
      <c r="H74" s="173">
        <v>0</v>
      </c>
      <c r="I74" s="169">
        <f t="shared" si="106"/>
        <v>2000000</v>
      </c>
      <c r="J74" s="183">
        <v>0</v>
      </c>
      <c r="K74" s="183">
        <v>0</v>
      </c>
      <c r="L74" s="183">
        <v>0</v>
      </c>
      <c r="M74" s="183">
        <v>0</v>
      </c>
      <c r="N74" s="183">
        <v>0</v>
      </c>
      <c r="O74" s="236">
        <v>2000000</v>
      </c>
      <c r="P74" s="183">
        <v>0</v>
      </c>
      <c r="Q74" s="63">
        <v>0</v>
      </c>
      <c r="R74" s="213">
        <v>0</v>
      </c>
      <c r="S74" s="63">
        <v>0</v>
      </c>
      <c r="T74" s="63">
        <v>0</v>
      </c>
      <c r="U74" s="64">
        <v>0</v>
      </c>
      <c r="V74" s="49">
        <f t="shared" si="147"/>
        <v>2000000</v>
      </c>
      <c r="W74" s="163">
        <f t="shared" si="66"/>
        <v>0</v>
      </c>
      <c r="X74" s="12"/>
      <c r="Y74" s="11"/>
      <c r="Z74" s="52" t="s">
        <v>111</v>
      </c>
      <c r="AA74" s="49">
        <f t="shared" si="145"/>
        <v>2000000</v>
      </c>
      <c r="AB74" s="50">
        <f t="shared" si="135"/>
        <v>0</v>
      </c>
      <c r="AC74" s="50">
        <f t="shared" si="136"/>
        <v>0</v>
      </c>
      <c r="AD74" s="50">
        <f t="shared" si="136"/>
        <v>1000000</v>
      </c>
      <c r="AE74" s="50">
        <f t="shared" si="136"/>
        <v>0</v>
      </c>
      <c r="AF74" s="49">
        <f t="shared" si="136"/>
        <v>2000000</v>
      </c>
      <c r="AG74" s="49">
        <v>0</v>
      </c>
      <c r="AH74" s="49">
        <v>600000</v>
      </c>
      <c r="AI74" s="49">
        <v>0</v>
      </c>
      <c r="AJ74" s="49">
        <v>0</v>
      </c>
      <c r="AK74" s="49">
        <v>0</v>
      </c>
      <c r="AL74" s="49">
        <v>430500</v>
      </c>
      <c r="AM74" s="169">
        <v>350000</v>
      </c>
      <c r="AN74" s="49">
        <v>0</v>
      </c>
      <c r="AO74" s="197">
        <v>0</v>
      </c>
      <c r="AP74" s="49">
        <v>0</v>
      </c>
      <c r="AQ74" s="49">
        <v>0</v>
      </c>
      <c r="AR74" s="49">
        <v>0</v>
      </c>
      <c r="AS74" s="158">
        <f t="shared" si="73"/>
        <v>1380500</v>
      </c>
      <c r="AT74" s="12"/>
      <c r="AU74" s="12"/>
      <c r="AV74" s="11"/>
      <c r="AW74" s="51" t="str">
        <f t="shared" si="137"/>
        <v>Mantenimiento</v>
      </c>
      <c r="AX74" s="49">
        <f t="shared" si="146"/>
        <v>2000000</v>
      </c>
      <c r="AY74" s="50">
        <f t="shared" si="138"/>
        <v>0</v>
      </c>
      <c r="AZ74" s="50">
        <f t="shared" si="138"/>
        <v>0</v>
      </c>
      <c r="BA74" s="50">
        <f t="shared" si="138"/>
        <v>1000000</v>
      </c>
      <c r="BB74" s="50">
        <f t="shared" si="138"/>
        <v>0</v>
      </c>
      <c r="BC74" s="49">
        <f t="shared" si="138"/>
        <v>2000000</v>
      </c>
      <c r="BD74" s="102">
        <f t="shared" si="77"/>
        <v>0</v>
      </c>
      <c r="BE74" s="102">
        <f t="shared" si="78"/>
        <v>0</v>
      </c>
      <c r="BF74" s="102">
        <f t="shared" si="79"/>
        <v>0</v>
      </c>
      <c r="BG74" s="102">
        <f t="shared" si="80"/>
        <v>600000</v>
      </c>
      <c r="BH74" s="102">
        <f t="shared" si="81"/>
        <v>0</v>
      </c>
      <c r="BI74" s="102">
        <f t="shared" si="102"/>
        <v>0</v>
      </c>
      <c r="BJ74" s="102">
        <f t="shared" si="139"/>
        <v>0</v>
      </c>
      <c r="BK74" s="102">
        <f t="shared" si="83"/>
        <v>0</v>
      </c>
      <c r="BL74" s="102">
        <f t="shared" si="140"/>
        <v>0</v>
      </c>
      <c r="BM74" s="102">
        <f t="shared" si="85"/>
        <v>0</v>
      </c>
      <c r="BN74" s="102">
        <f t="shared" si="141"/>
        <v>2000000</v>
      </c>
      <c r="BO74" s="102">
        <f t="shared" si="87"/>
        <v>430500</v>
      </c>
      <c r="BP74" s="102">
        <f t="shared" si="142"/>
        <v>0</v>
      </c>
      <c r="BQ74" s="102">
        <f t="shared" si="89"/>
        <v>350000</v>
      </c>
      <c r="BR74" s="175">
        <f t="shared" si="90"/>
        <v>0</v>
      </c>
      <c r="BS74" s="102">
        <f t="shared" si="91"/>
        <v>0</v>
      </c>
      <c r="BT74" s="102">
        <f t="shared" si="92"/>
        <v>0</v>
      </c>
      <c r="BU74" s="204">
        <f t="shared" si="93"/>
        <v>0</v>
      </c>
      <c r="BV74" s="102">
        <f t="shared" si="94"/>
        <v>0</v>
      </c>
      <c r="BW74" s="102">
        <f t="shared" si="95"/>
        <v>0</v>
      </c>
      <c r="BX74" s="102">
        <f t="shared" si="96"/>
        <v>0</v>
      </c>
      <c r="BY74" s="102">
        <f t="shared" si="97"/>
        <v>0</v>
      </c>
      <c r="BZ74" s="102">
        <f t="shared" si="98"/>
        <v>0</v>
      </c>
      <c r="CA74" s="102">
        <f t="shared" si="99"/>
        <v>0</v>
      </c>
      <c r="CB74" s="102">
        <f t="shared" si="74"/>
        <v>2000000</v>
      </c>
      <c r="CC74" s="102">
        <f t="shared" si="74"/>
        <v>1380500</v>
      </c>
      <c r="CD74" s="108"/>
      <c r="CE74" s="94"/>
    </row>
    <row r="75" spans="1:83" ht="26.25" x14ac:dyDescent="0.4">
      <c r="B75" s="11"/>
      <c r="C75" s="52" t="s">
        <v>112</v>
      </c>
      <c r="D75" s="49">
        <v>1000000</v>
      </c>
      <c r="E75" s="75">
        <v>0</v>
      </c>
      <c r="F75" s="75">
        <v>0</v>
      </c>
      <c r="G75" s="173">
        <v>0</v>
      </c>
      <c r="H75" s="173">
        <v>1000000</v>
      </c>
      <c r="I75" s="169">
        <f>+D75+E75-F75+G75-H75</f>
        <v>0</v>
      </c>
      <c r="J75" s="183"/>
      <c r="K75" s="183">
        <v>0</v>
      </c>
      <c r="L75" s="183">
        <v>0</v>
      </c>
      <c r="M75" s="183">
        <v>0</v>
      </c>
      <c r="N75" s="183">
        <v>0</v>
      </c>
      <c r="O75" s="236">
        <v>0</v>
      </c>
      <c r="P75" s="183">
        <v>0</v>
      </c>
      <c r="Q75" s="63">
        <v>0</v>
      </c>
      <c r="R75" s="213">
        <v>0</v>
      </c>
      <c r="S75" s="63">
        <v>0</v>
      </c>
      <c r="T75" s="63">
        <v>0</v>
      </c>
      <c r="U75" s="64">
        <v>0</v>
      </c>
      <c r="V75" s="49">
        <f t="shared" si="147"/>
        <v>0</v>
      </c>
      <c r="W75" s="163">
        <f t="shared" si="66"/>
        <v>0</v>
      </c>
      <c r="X75" s="12"/>
      <c r="Y75" s="11"/>
      <c r="Z75" s="52" t="s">
        <v>112</v>
      </c>
      <c r="AA75" s="49">
        <f t="shared" si="145"/>
        <v>0</v>
      </c>
      <c r="AB75" s="50">
        <f t="shared" si="135"/>
        <v>0</v>
      </c>
      <c r="AC75" s="50">
        <f t="shared" si="136"/>
        <v>0</v>
      </c>
      <c r="AD75" s="50">
        <f t="shared" si="136"/>
        <v>0</v>
      </c>
      <c r="AE75" s="50">
        <f t="shared" si="136"/>
        <v>1000000</v>
      </c>
      <c r="AF75" s="49">
        <f t="shared" si="136"/>
        <v>0</v>
      </c>
      <c r="AG75" s="49">
        <v>0</v>
      </c>
      <c r="AH75" s="49">
        <v>0</v>
      </c>
      <c r="AI75" s="49">
        <v>0</v>
      </c>
      <c r="AJ75" s="49">
        <v>0</v>
      </c>
      <c r="AK75" s="49">
        <v>0</v>
      </c>
      <c r="AL75" s="49">
        <v>0</v>
      </c>
      <c r="AM75" s="169">
        <v>0</v>
      </c>
      <c r="AN75" s="49">
        <v>0</v>
      </c>
      <c r="AO75" s="197">
        <v>0</v>
      </c>
      <c r="AP75" s="49">
        <v>0</v>
      </c>
      <c r="AQ75" s="49">
        <v>0</v>
      </c>
      <c r="AR75" s="49">
        <v>0</v>
      </c>
      <c r="AS75" s="158">
        <f t="shared" si="73"/>
        <v>0</v>
      </c>
      <c r="AT75" s="12"/>
      <c r="AU75" s="12"/>
      <c r="AV75" s="11"/>
      <c r="AW75" s="51" t="str">
        <f t="shared" si="137"/>
        <v>Capacitación</v>
      </c>
      <c r="AX75" s="49">
        <f t="shared" si="146"/>
        <v>0</v>
      </c>
      <c r="AY75" s="50">
        <f t="shared" si="138"/>
        <v>0</v>
      </c>
      <c r="AZ75" s="50">
        <f t="shared" si="138"/>
        <v>0</v>
      </c>
      <c r="BA75" s="50">
        <f t="shared" si="138"/>
        <v>0</v>
      </c>
      <c r="BB75" s="50">
        <f t="shared" si="138"/>
        <v>1000000</v>
      </c>
      <c r="BC75" s="49">
        <f t="shared" si="138"/>
        <v>0</v>
      </c>
      <c r="BD75" s="102">
        <f t="shared" si="77"/>
        <v>0</v>
      </c>
      <c r="BE75" s="102">
        <f t="shared" si="78"/>
        <v>0</v>
      </c>
      <c r="BF75" s="102">
        <f t="shared" si="79"/>
        <v>0</v>
      </c>
      <c r="BG75" s="102">
        <f t="shared" si="80"/>
        <v>0</v>
      </c>
      <c r="BH75" s="102">
        <f t="shared" si="81"/>
        <v>0</v>
      </c>
      <c r="BI75" s="102">
        <f t="shared" si="102"/>
        <v>0</v>
      </c>
      <c r="BJ75" s="102">
        <f t="shared" si="139"/>
        <v>0</v>
      </c>
      <c r="BK75" s="102">
        <f t="shared" si="83"/>
        <v>0</v>
      </c>
      <c r="BL75" s="102">
        <f t="shared" si="140"/>
        <v>0</v>
      </c>
      <c r="BM75" s="102">
        <f t="shared" si="85"/>
        <v>0</v>
      </c>
      <c r="BN75" s="102">
        <f t="shared" si="141"/>
        <v>0</v>
      </c>
      <c r="BO75" s="102">
        <f t="shared" si="87"/>
        <v>0</v>
      </c>
      <c r="BP75" s="102">
        <f t="shared" si="142"/>
        <v>0</v>
      </c>
      <c r="BQ75" s="102">
        <f t="shared" si="89"/>
        <v>0</v>
      </c>
      <c r="BR75" s="175">
        <f t="shared" si="90"/>
        <v>0</v>
      </c>
      <c r="BS75" s="102">
        <f t="shared" si="91"/>
        <v>0</v>
      </c>
      <c r="BT75" s="102">
        <f t="shared" si="92"/>
        <v>0</v>
      </c>
      <c r="BU75" s="204">
        <f t="shared" si="93"/>
        <v>0</v>
      </c>
      <c r="BV75" s="102">
        <f t="shared" si="94"/>
        <v>0</v>
      </c>
      <c r="BW75" s="102">
        <f t="shared" si="95"/>
        <v>0</v>
      </c>
      <c r="BX75" s="102">
        <f t="shared" si="96"/>
        <v>0</v>
      </c>
      <c r="BY75" s="102">
        <f t="shared" si="97"/>
        <v>0</v>
      </c>
      <c r="BZ75" s="102">
        <f t="shared" si="98"/>
        <v>0</v>
      </c>
      <c r="CA75" s="102">
        <f t="shared" si="99"/>
        <v>0</v>
      </c>
      <c r="CB75" s="102">
        <f t="shared" si="74"/>
        <v>0</v>
      </c>
      <c r="CC75" s="102">
        <f t="shared" si="74"/>
        <v>0</v>
      </c>
      <c r="CD75" s="108"/>
      <c r="CE75" s="94"/>
    </row>
    <row r="76" spans="1:83" ht="52.5" x14ac:dyDescent="0.4">
      <c r="B76" s="11"/>
      <c r="C76" s="52" t="s">
        <v>113</v>
      </c>
      <c r="D76" s="49">
        <v>5000000</v>
      </c>
      <c r="E76" s="75">
        <v>0</v>
      </c>
      <c r="F76" s="75">
        <v>0</v>
      </c>
      <c r="G76" s="173">
        <v>0</v>
      </c>
      <c r="H76" s="173">
        <v>0</v>
      </c>
      <c r="I76" s="169">
        <f>+D76+E76-F76+G76-H76</f>
        <v>5000000</v>
      </c>
      <c r="J76" s="183">
        <v>0</v>
      </c>
      <c r="K76" s="183">
        <v>0</v>
      </c>
      <c r="L76" s="183">
        <v>1600000</v>
      </c>
      <c r="M76" s="183">
        <v>1000000</v>
      </c>
      <c r="N76" s="183">
        <v>1000000</v>
      </c>
      <c r="O76" s="236">
        <v>1000000</v>
      </c>
      <c r="P76" s="183">
        <v>400000</v>
      </c>
      <c r="Q76" s="63"/>
      <c r="R76" s="213"/>
      <c r="S76" s="63"/>
      <c r="T76" s="63"/>
      <c r="U76" s="64"/>
      <c r="V76" s="49">
        <f t="shared" si="147"/>
        <v>5000000</v>
      </c>
      <c r="W76" s="163">
        <f t="shared" si="66"/>
        <v>0</v>
      </c>
      <c r="X76" s="12"/>
      <c r="Y76" s="11"/>
      <c r="Z76" s="52" t="s">
        <v>113</v>
      </c>
      <c r="AA76" s="49">
        <f t="shared" si="145"/>
        <v>5000000</v>
      </c>
      <c r="AB76" s="50">
        <f t="shared" si="135"/>
        <v>0</v>
      </c>
      <c r="AC76" s="50">
        <f t="shared" si="136"/>
        <v>0</v>
      </c>
      <c r="AD76" s="50">
        <f t="shared" si="136"/>
        <v>0</v>
      </c>
      <c r="AE76" s="50">
        <f t="shared" si="136"/>
        <v>0</v>
      </c>
      <c r="AF76" s="49">
        <f t="shared" si="136"/>
        <v>5000000</v>
      </c>
      <c r="AG76" s="49">
        <v>0</v>
      </c>
      <c r="AH76" s="49">
        <v>1200000</v>
      </c>
      <c r="AI76" s="49">
        <v>0</v>
      </c>
      <c r="AJ76" s="49">
        <v>0</v>
      </c>
      <c r="AK76" s="49">
        <v>0</v>
      </c>
      <c r="AL76" s="49">
        <v>0</v>
      </c>
      <c r="AM76" s="169">
        <v>0</v>
      </c>
      <c r="AN76" s="49">
        <v>0</v>
      </c>
      <c r="AO76" s="197">
        <v>0</v>
      </c>
      <c r="AP76" s="49">
        <v>0</v>
      </c>
      <c r="AQ76" s="49">
        <v>0</v>
      </c>
      <c r="AR76" s="49">
        <v>0</v>
      </c>
      <c r="AS76" s="158">
        <f t="shared" si="73"/>
        <v>1200000</v>
      </c>
      <c r="AT76" s="12"/>
      <c r="AU76" s="12"/>
      <c r="AV76" s="11"/>
      <c r="AW76" s="51" t="str">
        <f t="shared" si="137"/>
        <v>Bienestar Social</v>
      </c>
      <c r="AX76" s="49">
        <f t="shared" si="146"/>
        <v>5000000</v>
      </c>
      <c r="AY76" s="50">
        <f t="shared" si="138"/>
        <v>0</v>
      </c>
      <c r="AZ76" s="50">
        <f t="shared" si="138"/>
        <v>0</v>
      </c>
      <c r="BA76" s="50">
        <f t="shared" si="138"/>
        <v>0</v>
      </c>
      <c r="BB76" s="50">
        <f t="shared" si="138"/>
        <v>0</v>
      </c>
      <c r="BC76" s="49">
        <f t="shared" si="138"/>
        <v>5000000</v>
      </c>
      <c r="BD76" s="102">
        <f t="shared" si="77"/>
        <v>0</v>
      </c>
      <c r="BE76" s="102">
        <f t="shared" si="78"/>
        <v>0</v>
      </c>
      <c r="BF76" s="102">
        <f t="shared" si="79"/>
        <v>0</v>
      </c>
      <c r="BG76" s="102">
        <f t="shared" si="80"/>
        <v>1200000</v>
      </c>
      <c r="BH76" s="102">
        <f t="shared" si="81"/>
        <v>1600000</v>
      </c>
      <c r="BI76" s="102">
        <f t="shared" si="102"/>
        <v>0</v>
      </c>
      <c r="BJ76" s="102">
        <f t="shared" si="139"/>
        <v>1000000</v>
      </c>
      <c r="BK76" s="102">
        <f t="shared" si="83"/>
        <v>0</v>
      </c>
      <c r="BL76" s="102">
        <f t="shared" si="140"/>
        <v>1000000</v>
      </c>
      <c r="BM76" s="102">
        <f t="shared" si="85"/>
        <v>0</v>
      </c>
      <c r="BN76" s="102">
        <f t="shared" si="141"/>
        <v>1000000</v>
      </c>
      <c r="BO76" s="102">
        <f t="shared" si="87"/>
        <v>0</v>
      </c>
      <c r="BP76" s="102">
        <f t="shared" si="142"/>
        <v>400000</v>
      </c>
      <c r="BQ76" s="102">
        <f t="shared" si="89"/>
        <v>0</v>
      </c>
      <c r="BR76" s="175">
        <f t="shared" si="90"/>
        <v>0</v>
      </c>
      <c r="BS76" s="102">
        <f t="shared" si="91"/>
        <v>0</v>
      </c>
      <c r="BT76" s="102">
        <f t="shared" si="92"/>
        <v>0</v>
      </c>
      <c r="BU76" s="204">
        <f t="shared" si="93"/>
        <v>0</v>
      </c>
      <c r="BV76" s="102">
        <f t="shared" si="94"/>
        <v>0</v>
      </c>
      <c r="BW76" s="102">
        <f t="shared" si="95"/>
        <v>0</v>
      </c>
      <c r="BX76" s="102">
        <f t="shared" si="96"/>
        <v>0</v>
      </c>
      <c r="BY76" s="102">
        <f t="shared" si="97"/>
        <v>0</v>
      </c>
      <c r="BZ76" s="102">
        <f t="shared" si="98"/>
        <v>0</v>
      </c>
      <c r="CA76" s="102">
        <f t="shared" si="99"/>
        <v>0</v>
      </c>
      <c r="CB76" s="102">
        <f t="shared" si="74"/>
        <v>5000000</v>
      </c>
      <c r="CC76" s="102">
        <f t="shared" si="74"/>
        <v>1200000</v>
      </c>
      <c r="CD76" s="108"/>
      <c r="CE76" s="94"/>
    </row>
    <row r="77" spans="1:83" ht="52.5" x14ac:dyDescent="0.4">
      <c r="B77" s="11"/>
      <c r="C77" s="52" t="s">
        <v>114</v>
      </c>
      <c r="D77" s="49">
        <v>2000000</v>
      </c>
      <c r="E77" s="75">
        <v>0</v>
      </c>
      <c r="F77" s="75">
        <v>0</v>
      </c>
      <c r="G77" s="173">
        <v>0</v>
      </c>
      <c r="H77" s="173">
        <v>2000000</v>
      </c>
      <c r="I77" s="169">
        <f t="shared" si="106"/>
        <v>0</v>
      </c>
      <c r="J77" s="183"/>
      <c r="K77" s="183">
        <v>0</v>
      </c>
      <c r="L77" s="183"/>
      <c r="M77" s="183">
        <v>0</v>
      </c>
      <c r="N77" s="183"/>
      <c r="O77" s="236"/>
      <c r="P77" s="183"/>
      <c r="Q77" s="63"/>
      <c r="R77" s="213"/>
      <c r="S77" s="63"/>
      <c r="T77" s="63"/>
      <c r="U77" s="64"/>
      <c r="V77" s="49">
        <f t="shared" si="147"/>
        <v>0</v>
      </c>
      <c r="W77" s="163">
        <f t="shared" si="66"/>
        <v>0</v>
      </c>
      <c r="X77" s="12"/>
      <c r="Y77" s="11"/>
      <c r="Z77" s="52" t="s">
        <v>114</v>
      </c>
      <c r="AA77" s="49">
        <f t="shared" si="145"/>
        <v>0</v>
      </c>
      <c r="AB77" s="50">
        <f t="shared" si="135"/>
        <v>0</v>
      </c>
      <c r="AC77" s="50">
        <f t="shared" si="136"/>
        <v>0</v>
      </c>
      <c r="AD77" s="50">
        <f t="shared" si="136"/>
        <v>0</v>
      </c>
      <c r="AE77" s="50">
        <f t="shared" si="136"/>
        <v>2000000</v>
      </c>
      <c r="AF77" s="49">
        <f t="shared" si="136"/>
        <v>0</v>
      </c>
      <c r="AG77" s="49">
        <v>0</v>
      </c>
      <c r="AH77" s="49">
        <v>0</v>
      </c>
      <c r="AI77" s="49">
        <v>0</v>
      </c>
      <c r="AJ77" s="49">
        <v>0</v>
      </c>
      <c r="AK77" s="49">
        <v>0</v>
      </c>
      <c r="AL77" s="49">
        <v>0</v>
      </c>
      <c r="AM77" s="169">
        <v>0</v>
      </c>
      <c r="AN77" s="49">
        <v>0</v>
      </c>
      <c r="AO77" s="197">
        <v>0</v>
      </c>
      <c r="AP77" s="49">
        <v>0</v>
      </c>
      <c r="AQ77" s="49">
        <v>0</v>
      </c>
      <c r="AR77" s="49">
        <v>0</v>
      </c>
      <c r="AS77" s="158">
        <f t="shared" si="73"/>
        <v>0</v>
      </c>
      <c r="AT77" s="12"/>
      <c r="AU77" s="12"/>
      <c r="AV77" s="11"/>
      <c r="AW77" s="51" t="s">
        <v>114</v>
      </c>
      <c r="AX77" s="49">
        <f t="shared" si="146"/>
        <v>0</v>
      </c>
      <c r="AY77" s="50">
        <f t="shared" si="138"/>
        <v>0</v>
      </c>
      <c r="AZ77" s="50">
        <f t="shared" si="138"/>
        <v>0</v>
      </c>
      <c r="BA77" s="50">
        <f t="shared" si="138"/>
        <v>0</v>
      </c>
      <c r="BB77" s="50">
        <f t="shared" si="138"/>
        <v>2000000</v>
      </c>
      <c r="BC77" s="49">
        <f t="shared" si="138"/>
        <v>0</v>
      </c>
      <c r="BD77" s="102">
        <f t="shared" si="77"/>
        <v>0</v>
      </c>
      <c r="BE77" s="102">
        <f t="shared" si="78"/>
        <v>0</v>
      </c>
      <c r="BF77" s="102">
        <f t="shared" si="79"/>
        <v>0</v>
      </c>
      <c r="BG77" s="102">
        <f t="shared" si="80"/>
        <v>0</v>
      </c>
      <c r="BH77" s="102">
        <f t="shared" si="81"/>
        <v>0</v>
      </c>
      <c r="BI77" s="102">
        <f t="shared" si="102"/>
        <v>0</v>
      </c>
      <c r="BJ77" s="102">
        <f t="shared" si="139"/>
        <v>0</v>
      </c>
      <c r="BK77" s="102">
        <f t="shared" si="83"/>
        <v>0</v>
      </c>
      <c r="BL77" s="102">
        <f t="shared" si="140"/>
        <v>0</v>
      </c>
      <c r="BM77" s="102">
        <f t="shared" si="85"/>
        <v>0</v>
      </c>
      <c r="BN77" s="102">
        <f t="shared" si="141"/>
        <v>0</v>
      </c>
      <c r="BO77" s="102">
        <f t="shared" si="87"/>
        <v>0</v>
      </c>
      <c r="BP77" s="102">
        <f t="shared" si="142"/>
        <v>0</v>
      </c>
      <c r="BQ77" s="102">
        <f t="shared" si="89"/>
        <v>0</v>
      </c>
      <c r="BR77" s="175">
        <f t="shared" si="90"/>
        <v>0</v>
      </c>
      <c r="BS77" s="102">
        <f t="shared" si="91"/>
        <v>0</v>
      </c>
      <c r="BT77" s="102">
        <f t="shared" si="92"/>
        <v>0</v>
      </c>
      <c r="BU77" s="204">
        <f t="shared" si="93"/>
        <v>0</v>
      </c>
      <c r="BV77" s="102">
        <f t="shared" si="94"/>
        <v>0</v>
      </c>
      <c r="BW77" s="102">
        <f t="shared" si="95"/>
        <v>0</v>
      </c>
      <c r="BX77" s="102">
        <f t="shared" si="96"/>
        <v>0</v>
      </c>
      <c r="BY77" s="102">
        <f t="shared" si="97"/>
        <v>0</v>
      </c>
      <c r="BZ77" s="102">
        <f t="shared" si="98"/>
        <v>0</v>
      </c>
      <c r="CA77" s="102">
        <f t="shared" si="99"/>
        <v>0</v>
      </c>
      <c r="CB77" s="102">
        <f t="shared" si="74"/>
        <v>0</v>
      </c>
      <c r="CC77" s="102">
        <f t="shared" si="74"/>
        <v>0</v>
      </c>
      <c r="CD77" s="108"/>
      <c r="CE77" s="94"/>
    </row>
    <row r="78" spans="1:83" ht="52.5" x14ac:dyDescent="0.4">
      <c r="B78" s="11"/>
      <c r="C78" s="52" t="s">
        <v>115</v>
      </c>
      <c r="D78" s="49">
        <v>0</v>
      </c>
      <c r="E78" s="75"/>
      <c r="F78" s="75"/>
      <c r="G78" s="173"/>
      <c r="H78" s="173"/>
      <c r="I78" s="169">
        <f>D78</f>
        <v>0</v>
      </c>
      <c r="J78" s="183">
        <v>0</v>
      </c>
      <c r="K78" s="184">
        <v>0</v>
      </c>
      <c r="L78" s="183">
        <v>0</v>
      </c>
      <c r="M78" s="183">
        <v>0</v>
      </c>
      <c r="N78" s="183">
        <v>0</v>
      </c>
      <c r="O78" s="236">
        <v>0</v>
      </c>
      <c r="P78" s="183">
        <v>0</v>
      </c>
      <c r="Q78" s="63">
        <v>0</v>
      </c>
      <c r="R78" s="213">
        <v>0</v>
      </c>
      <c r="S78" s="63">
        <v>0</v>
      </c>
      <c r="T78" s="63">
        <v>0</v>
      </c>
      <c r="U78" s="64">
        <v>0</v>
      </c>
      <c r="V78" s="49">
        <f t="shared" si="147"/>
        <v>0</v>
      </c>
      <c r="W78" s="163">
        <f t="shared" si="66"/>
        <v>0</v>
      </c>
      <c r="X78" s="12"/>
      <c r="Y78" s="11"/>
      <c r="Z78" s="52" t="s">
        <v>115</v>
      </c>
      <c r="AA78" s="49">
        <f t="shared" si="145"/>
        <v>0</v>
      </c>
      <c r="AB78" s="50"/>
      <c r="AC78" s="50"/>
      <c r="AD78" s="50"/>
      <c r="AE78" s="50"/>
      <c r="AF78" s="49">
        <f>I78</f>
        <v>0</v>
      </c>
      <c r="AG78" s="49"/>
      <c r="AH78" s="49">
        <v>0</v>
      </c>
      <c r="AI78" s="49">
        <v>0</v>
      </c>
      <c r="AJ78" s="49">
        <v>0</v>
      </c>
      <c r="AK78" s="49">
        <v>0</v>
      </c>
      <c r="AL78" s="49">
        <v>0</v>
      </c>
      <c r="AM78" s="169">
        <v>0</v>
      </c>
      <c r="AN78" s="49">
        <v>0</v>
      </c>
      <c r="AO78" s="197">
        <v>0</v>
      </c>
      <c r="AP78" s="49">
        <v>0</v>
      </c>
      <c r="AQ78" s="49">
        <v>0</v>
      </c>
      <c r="AR78" s="49">
        <v>0</v>
      </c>
      <c r="AS78" s="158">
        <f t="shared" si="73"/>
        <v>0</v>
      </c>
      <c r="AT78" s="12"/>
      <c r="AU78" s="12"/>
      <c r="AV78" s="11"/>
      <c r="AW78" s="51" t="s">
        <v>115</v>
      </c>
      <c r="AX78" s="49">
        <f t="shared" si="146"/>
        <v>0</v>
      </c>
      <c r="AY78" s="50"/>
      <c r="AZ78" s="50"/>
      <c r="BA78" s="50"/>
      <c r="BB78" s="50"/>
      <c r="BC78" s="49">
        <f t="shared" si="138"/>
        <v>0</v>
      </c>
      <c r="BD78" s="102">
        <f t="shared" si="77"/>
        <v>0</v>
      </c>
      <c r="BE78" s="102">
        <f t="shared" si="78"/>
        <v>0</v>
      </c>
      <c r="BF78" s="102">
        <f t="shared" si="79"/>
        <v>0</v>
      </c>
      <c r="BG78" s="102">
        <f t="shared" si="80"/>
        <v>0</v>
      </c>
      <c r="BH78" s="102">
        <f t="shared" si="81"/>
        <v>0</v>
      </c>
      <c r="BI78" s="102">
        <f t="shared" si="102"/>
        <v>0</v>
      </c>
      <c r="BJ78" s="102">
        <f t="shared" si="139"/>
        <v>0</v>
      </c>
      <c r="BK78" s="102">
        <f t="shared" si="83"/>
        <v>0</v>
      </c>
      <c r="BL78" s="102">
        <f t="shared" si="140"/>
        <v>0</v>
      </c>
      <c r="BM78" s="102">
        <f t="shared" si="85"/>
        <v>0</v>
      </c>
      <c r="BN78" s="102">
        <f t="shared" si="141"/>
        <v>0</v>
      </c>
      <c r="BO78" s="102">
        <f t="shared" si="87"/>
        <v>0</v>
      </c>
      <c r="BP78" s="102">
        <f t="shared" si="142"/>
        <v>0</v>
      </c>
      <c r="BQ78" s="102">
        <f t="shared" si="89"/>
        <v>0</v>
      </c>
      <c r="BR78" s="175">
        <f t="shared" si="90"/>
        <v>0</v>
      </c>
      <c r="BS78" s="102">
        <f t="shared" si="91"/>
        <v>0</v>
      </c>
      <c r="BT78" s="102">
        <f t="shared" si="92"/>
        <v>0</v>
      </c>
      <c r="BU78" s="204">
        <f t="shared" si="93"/>
        <v>0</v>
      </c>
      <c r="BV78" s="102">
        <f t="shared" si="94"/>
        <v>0</v>
      </c>
      <c r="BW78" s="102">
        <f t="shared" si="95"/>
        <v>0</v>
      </c>
      <c r="BX78" s="102">
        <f t="shared" si="96"/>
        <v>0</v>
      </c>
      <c r="BY78" s="102">
        <f t="shared" si="97"/>
        <v>0</v>
      </c>
      <c r="BZ78" s="102">
        <f t="shared" si="98"/>
        <v>0</v>
      </c>
      <c r="CA78" s="102">
        <f t="shared" si="99"/>
        <v>0</v>
      </c>
      <c r="CB78" s="102"/>
      <c r="CC78" s="102"/>
      <c r="CD78" s="108"/>
      <c r="CE78" s="94"/>
    </row>
    <row r="79" spans="1:83" ht="52.5" x14ac:dyDescent="0.4">
      <c r="B79" s="11"/>
      <c r="C79" s="52" t="s">
        <v>156</v>
      </c>
      <c r="D79" s="49">
        <v>0</v>
      </c>
      <c r="E79" s="75">
        <v>0</v>
      </c>
      <c r="F79" s="75"/>
      <c r="G79" s="173">
        <v>10000000</v>
      </c>
      <c r="H79" s="173"/>
      <c r="I79" s="169">
        <f>+D79+E79-F79+G79-H79</f>
        <v>10000000</v>
      </c>
      <c r="J79" s="183">
        <v>0</v>
      </c>
      <c r="K79" s="183">
        <v>0</v>
      </c>
      <c r="L79" s="183">
        <v>2000000</v>
      </c>
      <c r="M79" s="183">
        <v>2000000</v>
      </c>
      <c r="N79" s="183">
        <v>2000000</v>
      </c>
      <c r="O79" s="236">
        <v>2000000</v>
      </c>
      <c r="P79" s="183">
        <v>2000000</v>
      </c>
      <c r="Q79" s="63">
        <v>0</v>
      </c>
      <c r="R79" s="213">
        <v>0</v>
      </c>
      <c r="S79" s="63">
        <v>0</v>
      </c>
      <c r="T79" s="63">
        <v>0</v>
      </c>
      <c r="U79" s="64">
        <v>0</v>
      </c>
      <c r="V79" s="49">
        <f t="shared" si="147"/>
        <v>10000000</v>
      </c>
      <c r="W79" s="163">
        <f t="shared" si="66"/>
        <v>0</v>
      </c>
      <c r="X79" s="12"/>
      <c r="Y79" s="11"/>
      <c r="Z79" s="52" t="s">
        <v>156</v>
      </c>
      <c r="AA79" s="49">
        <f t="shared" si="145"/>
        <v>10000000</v>
      </c>
      <c r="AB79" s="50"/>
      <c r="AC79" s="50"/>
      <c r="AD79" s="50"/>
      <c r="AE79" s="50"/>
      <c r="AF79" s="49">
        <f>I79</f>
        <v>10000000</v>
      </c>
      <c r="AG79" s="49">
        <v>0</v>
      </c>
      <c r="AH79" s="49">
        <v>0</v>
      </c>
      <c r="AI79" s="49">
        <v>0</v>
      </c>
      <c r="AJ79" s="49">
        <v>0</v>
      </c>
      <c r="AK79" s="49">
        <v>0</v>
      </c>
      <c r="AL79" s="49">
        <v>0</v>
      </c>
      <c r="AM79" s="169">
        <v>4036015</v>
      </c>
      <c r="AN79" s="49">
        <v>0</v>
      </c>
      <c r="AO79" s="197">
        <v>0</v>
      </c>
      <c r="AP79" s="49">
        <v>0</v>
      </c>
      <c r="AQ79" s="49">
        <v>0</v>
      </c>
      <c r="AR79" s="49">
        <v>0</v>
      </c>
      <c r="AS79" s="158">
        <f t="shared" si="73"/>
        <v>4036015</v>
      </c>
      <c r="AT79" s="12"/>
      <c r="AU79" s="12"/>
      <c r="AV79" s="11"/>
      <c r="AW79" s="51" t="s">
        <v>156</v>
      </c>
      <c r="AX79" s="49">
        <f t="shared" si="146"/>
        <v>10000000</v>
      </c>
      <c r="AY79" s="50"/>
      <c r="AZ79" s="50"/>
      <c r="BA79" s="50"/>
      <c r="BB79" s="50"/>
      <c r="BC79" s="49"/>
      <c r="BD79" s="102">
        <f t="shared" si="77"/>
        <v>0</v>
      </c>
      <c r="BE79" s="102">
        <f t="shared" si="78"/>
        <v>0</v>
      </c>
      <c r="BF79" s="102">
        <f t="shared" si="79"/>
        <v>0</v>
      </c>
      <c r="BG79" s="102">
        <f t="shared" si="80"/>
        <v>0</v>
      </c>
      <c r="BH79" s="102">
        <f t="shared" si="81"/>
        <v>2000000</v>
      </c>
      <c r="BI79" s="102">
        <f t="shared" si="102"/>
        <v>0</v>
      </c>
      <c r="BJ79" s="102">
        <f t="shared" si="139"/>
        <v>2000000</v>
      </c>
      <c r="BK79" s="102">
        <f t="shared" si="83"/>
        <v>0</v>
      </c>
      <c r="BL79" s="102">
        <f t="shared" si="140"/>
        <v>2000000</v>
      </c>
      <c r="BM79" s="102">
        <f t="shared" si="85"/>
        <v>0</v>
      </c>
      <c r="BN79" s="102">
        <f t="shared" si="141"/>
        <v>2000000</v>
      </c>
      <c r="BO79" s="102">
        <f t="shared" si="87"/>
        <v>0</v>
      </c>
      <c r="BP79" s="102">
        <f t="shared" si="142"/>
        <v>2000000</v>
      </c>
      <c r="BQ79" s="102">
        <f t="shared" si="89"/>
        <v>4036015</v>
      </c>
      <c r="BR79" s="175">
        <f t="shared" si="90"/>
        <v>0</v>
      </c>
      <c r="BS79" s="102">
        <f t="shared" si="91"/>
        <v>0</v>
      </c>
      <c r="BT79" s="102">
        <f t="shared" si="92"/>
        <v>0</v>
      </c>
      <c r="BU79" s="204">
        <f t="shared" si="93"/>
        <v>0</v>
      </c>
      <c r="BV79" s="102">
        <f t="shared" si="94"/>
        <v>0</v>
      </c>
      <c r="BW79" s="102">
        <f t="shared" si="95"/>
        <v>0</v>
      </c>
      <c r="BX79" s="102">
        <f t="shared" si="96"/>
        <v>0</v>
      </c>
      <c r="BY79" s="102">
        <f t="shared" si="97"/>
        <v>0</v>
      </c>
      <c r="BZ79" s="102">
        <f t="shared" si="98"/>
        <v>0</v>
      </c>
      <c r="CA79" s="102">
        <f t="shared" si="99"/>
        <v>0</v>
      </c>
      <c r="CB79" s="102"/>
      <c r="CC79" s="102"/>
      <c r="CD79" s="108"/>
      <c r="CE79" s="94"/>
    </row>
    <row r="80" spans="1:83" ht="52.5" x14ac:dyDescent="0.4">
      <c r="B80" s="11"/>
      <c r="C80" s="52" t="s">
        <v>157</v>
      </c>
      <c r="D80" s="49">
        <v>0</v>
      </c>
      <c r="E80" s="75">
        <v>0</v>
      </c>
      <c r="F80" s="75">
        <v>0</v>
      </c>
      <c r="G80" s="173">
        <v>3500000</v>
      </c>
      <c r="H80" s="173">
        <v>0</v>
      </c>
      <c r="I80" s="169">
        <f t="shared" ref="I80:I94" si="149">+D80+E80-F80+G80-H80</f>
        <v>3500000</v>
      </c>
      <c r="J80" s="183">
        <v>0</v>
      </c>
      <c r="K80" s="183">
        <v>0</v>
      </c>
      <c r="L80" s="183">
        <v>0</v>
      </c>
      <c r="M80" s="183">
        <v>0</v>
      </c>
      <c r="N80" s="183">
        <v>0</v>
      </c>
      <c r="O80" s="236">
        <v>0</v>
      </c>
      <c r="P80" s="183">
        <v>3500000</v>
      </c>
      <c r="Q80" s="62">
        <v>0</v>
      </c>
      <c r="R80" s="214">
        <v>0</v>
      </c>
      <c r="S80" s="62">
        <v>0</v>
      </c>
      <c r="T80" s="62">
        <v>0</v>
      </c>
      <c r="U80" s="64"/>
      <c r="V80" s="49">
        <f t="shared" si="147"/>
        <v>3500000</v>
      </c>
      <c r="W80" s="163">
        <f t="shared" si="66"/>
        <v>0</v>
      </c>
      <c r="X80" s="12"/>
      <c r="Y80" s="11"/>
      <c r="Z80" s="52" t="s">
        <v>157</v>
      </c>
      <c r="AA80" s="49">
        <v>0</v>
      </c>
      <c r="AB80" s="50">
        <f t="shared" ref="AB80:AB134" si="150">+E80</f>
        <v>0</v>
      </c>
      <c r="AC80" s="50">
        <f t="shared" si="136"/>
        <v>0</v>
      </c>
      <c r="AD80" s="50">
        <f t="shared" si="136"/>
        <v>3500000</v>
      </c>
      <c r="AE80" s="50">
        <f t="shared" si="136"/>
        <v>0</v>
      </c>
      <c r="AF80" s="49">
        <f t="shared" si="136"/>
        <v>3500000</v>
      </c>
      <c r="AG80" s="49">
        <v>0</v>
      </c>
      <c r="AH80" s="49">
        <v>0</v>
      </c>
      <c r="AI80" s="49">
        <v>0</v>
      </c>
      <c r="AJ80" s="49">
        <v>0</v>
      </c>
      <c r="AK80" s="49">
        <v>0</v>
      </c>
      <c r="AL80" s="49">
        <v>0</v>
      </c>
      <c r="AM80" s="169">
        <v>3500000</v>
      </c>
      <c r="AN80" s="49">
        <v>0</v>
      </c>
      <c r="AO80" s="197">
        <v>0</v>
      </c>
      <c r="AP80" s="49">
        <v>0</v>
      </c>
      <c r="AQ80" s="49">
        <v>0</v>
      </c>
      <c r="AR80" s="49">
        <v>0</v>
      </c>
      <c r="AS80" s="158">
        <f t="shared" si="73"/>
        <v>3500000</v>
      </c>
      <c r="AT80" s="12"/>
      <c r="AU80" s="12"/>
      <c r="AV80" s="11"/>
      <c r="AW80" s="51" t="s">
        <v>157</v>
      </c>
      <c r="AX80" s="49">
        <f t="shared" si="146"/>
        <v>3500000</v>
      </c>
      <c r="AY80" s="50">
        <f t="shared" si="138"/>
        <v>0</v>
      </c>
      <c r="AZ80" s="50">
        <f t="shared" si="138"/>
        <v>0</v>
      </c>
      <c r="BA80" s="50">
        <f t="shared" si="138"/>
        <v>3500000</v>
      </c>
      <c r="BB80" s="50">
        <f t="shared" si="138"/>
        <v>0</v>
      </c>
      <c r="BC80" s="49">
        <f t="shared" si="138"/>
        <v>3500000</v>
      </c>
      <c r="BD80" s="102">
        <f t="shared" si="77"/>
        <v>0</v>
      </c>
      <c r="BE80" s="102">
        <f t="shared" si="78"/>
        <v>0</v>
      </c>
      <c r="BF80" s="102">
        <f t="shared" si="79"/>
        <v>0</v>
      </c>
      <c r="BG80" s="102">
        <f t="shared" si="80"/>
        <v>0</v>
      </c>
      <c r="BH80" s="102">
        <f t="shared" si="81"/>
        <v>0</v>
      </c>
      <c r="BI80" s="102">
        <f t="shared" si="102"/>
        <v>0</v>
      </c>
      <c r="BJ80" s="102">
        <f t="shared" si="139"/>
        <v>0</v>
      </c>
      <c r="BK80" s="102">
        <f t="shared" si="83"/>
        <v>0</v>
      </c>
      <c r="BL80" s="102">
        <f t="shared" si="140"/>
        <v>0</v>
      </c>
      <c r="BM80" s="102">
        <f t="shared" si="85"/>
        <v>0</v>
      </c>
      <c r="BN80" s="102">
        <f t="shared" si="141"/>
        <v>0</v>
      </c>
      <c r="BO80" s="102">
        <f t="shared" si="87"/>
        <v>0</v>
      </c>
      <c r="BP80" s="102">
        <f t="shared" si="142"/>
        <v>3500000</v>
      </c>
      <c r="BQ80" s="102">
        <f t="shared" si="89"/>
        <v>3500000</v>
      </c>
      <c r="BR80" s="175">
        <f t="shared" si="90"/>
        <v>0</v>
      </c>
      <c r="BS80" s="102">
        <f t="shared" si="91"/>
        <v>0</v>
      </c>
      <c r="BT80" s="102">
        <f t="shared" si="92"/>
        <v>0</v>
      </c>
      <c r="BU80" s="204">
        <f t="shared" si="93"/>
        <v>0</v>
      </c>
      <c r="BV80" s="102">
        <f t="shared" si="94"/>
        <v>0</v>
      </c>
      <c r="BW80" s="102">
        <f t="shared" si="95"/>
        <v>0</v>
      </c>
      <c r="BX80" s="102">
        <f t="shared" si="96"/>
        <v>0</v>
      </c>
      <c r="BY80" s="102">
        <f t="shared" si="97"/>
        <v>0</v>
      </c>
      <c r="BZ80" s="102">
        <f t="shared" si="98"/>
        <v>0</v>
      </c>
      <c r="CA80" s="102">
        <f t="shared" si="99"/>
        <v>0</v>
      </c>
      <c r="CB80" s="102">
        <f t="shared" si="74"/>
        <v>3500000</v>
      </c>
      <c r="CC80" s="102">
        <f t="shared" si="74"/>
        <v>3500000</v>
      </c>
      <c r="CD80" s="108"/>
      <c r="CE80" s="94"/>
    </row>
    <row r="81" spans="1:83" ht="52.5" x14ac:dyDescent="0.4">
      <c r="B81" s="11"/>
      <c r="C81" s="51" t="s">
        <v>116</v>
      </c>
      <c r="D81" s="50">
        <f>D82</f>
        <v>1000000</v>
      </c>
      <c r="E81" s="75">
        <f>E82</f>
        <v>0</v>
      </c>
      <c r="F81" s="75">
        <f>F82</f>
        <v>0</v>
      </c>
      <c r="G81" s="173">
        <f>G82</f>
        <v>2100000</v>
      </c>
      <c r="H81" s="173">
        <f>H82</f>
        <v>0</v>
      </c>
      <c r="I81" s="170">
        <f t="shared" si="149"/>
        <v>3100000</v>
      </c>
      <c r="J81" s="173">
        <f t="shared" ref="J81:U81" si="151">J82</f>
        <v>0</v>
      </c>
      <c r="K81" s="173">
        <f t="shared" si="151"/>
        <v>2943401</v>
      </c>
      <c r="L81" s="173">
        <f t="shared" si="151"/>
        <v>0</v>
      </c>
      <c r="M81" s="173">
        <f t="shared" si="151"/>
        <v>0</v>
      </c>
      <c r="N81" s="173">
        <f t="shared" si="151"/>
        <v>0</v>
      </c>
      <c r="O81" s="232">
        <f t="shared" si="151"/>
        <v>0</v>
      </c>
      <c r="P81" s="173">
        <v>0</v>
      </c>
      <c r="Q81" s="75">
        <f t="shared" si="151"/>
        <v>0</v>
      </c>
      <c r="R81" s="205">
        <f t="shared" si="151"/>
        <v>0</v>
      </c>
      <c r="S81" s="75">
        <f t="shared" si="151"/>
        <v>0</v>
      </c>
      <c r="T81" s="75">
        <f t="shared" si="151"/>
        <v>0</v>
      </c>
      <c r="U81" s="75">
        <f t="shared" si="151"/>
        <v>156599</v>
      </c>
      <c r="V81" s="49">
        <f t="shared" si="147"/>
        <v>3100000</v>
      </c>
      <c r="W81" s="163">
        <f t="shared" si="66"/>
        <v>0</v>
      </c>
      <c r="X81" s="12"/>
      <c r="Y81" s="11"/>
      <c r="Z81" s="51" t="s">
        <v>116</v>
      </c>
      <c r="AA81" s="50">
        <f>AA82</f>
        <v>3100000</v>
      </c>
      <c r="AB81" s="50">
        <f t="shared" si="150"/>
        <v>0</v>
      </c>
      <c r="AC81" s="50">
        <f t="shared" si="136"/>
        <v>0</v>
      </c>
      <c r="AD81" s="50">
        <f t="shared" si="136"/>
        <v>2100000</v>
      </c>
      <c r="AE81" s="50">
        <f t="shared" si="136"/>
        <v>0</v>
      </c>
      <c r="AF81" s="49">
        <f t="shared" si="136"/>
        <v>3100000</v>
      </c>
      <c r="AG81" s="75">
        <f>AG82</f>
        <v>0</v>
      </c>
      <c r="AH81" s="75">
        <f>AH82</f>
        <v>2943401</v>
      </c>
      <c r="AI81" s="75">
        <f t="shared" ref="AI81:AR81" si="152">AI82</f>
        <v>0</v>
      </c>
      <c r="AJ81" s="75">
        <f t="shared" si="152"/>
        <v>0</v>
      </c>
      <c r="AK81" s="75">
        <f t="shared" si="152"/>
        <v>0</v>
      </c>
      <c r="AL81" s="75">
        <f t="shared" si="152"/>
        <v>0</v>
      </c>
      <c r="AM81" s="173">
        <f t="shared" si="152"/>
        <v>0</v>
      </c>
      <c r="AN81" s="75">
        <f t="shared" si="152"/>
        <v>0</v>
      </c>
      <c r="AO81" s="205">
        <f t="shared" si="152"/>
        <v>0</v>
      </c>
      <c r="AP81" s="75">
        <f t="shared" si="152"/>
        <v>0</v>
      </c>
      <c r="AQ81" s="75">
        <f t="shared" si="152"/>
        <v>0</v>
      </c>
      <c r="AR81" s="75">
        <f t="shared" si="152"/>
        <v>0</v>
      </c>
      <c r="AS81" s="158">
        <f t="shared" si="73"/>
        <v>2943401</v>
      </c>
      <c r="AT81" s="12"/>
      <c r="AU81" s="12"/>
      <c r="AV81" s="11"/>
      <c r="AW81" s="51" t="str">
        <f t="shared" ref="AW81:AW94" si="153">+C81</f>
        <v>IMPUESTOS Y MULTAS</v>
      </c>
      <c r="AX81" s="75">
        <f>AX82</f>
        <v>3100000</v>
      </c>
      <c r="AY81" s="50">
        <f t="shared" si="138"/>
        <v>0</v>
      </c>
      <c r="AZ81" s="50">
        <f t="shared" si="138"/>
        <v>0</v>
      </c>
      <c r="BA81" s="50">
        <f t="shared" si="138"/>
        <v>2100000</v>
      </c>
      <c r="BB81" s="50">
        <f t="shared" si="138"/>
        <v>0</v>
      </c>
      <c r="BC81" s="49">
        <f t="shared" si="138"/>
        <v>3100000</v>
      </c>
      <c r="BD81" s="102">
        <f t="shared" si="77"/>
        <v>0</v>
      </c>
      <c r="BE81" s="102">
        <f t="shared" si="78"/>
        <v>0</v>
      </c>
      <c r="BF81" s="102">
        <f t="shared" si="79"/>
        <v>2943401</v>
      </c>
      <c r="BG81" s="102">
        <f t="shared" si="80"/>
        <v>2943401</v>
      </c>
      <c r="BH81" s="102">
        <f t="shared" si="81"/>
        <v>0</v>
      </c>
      <c r="BI81" s="102">
        <f t="shared" si="102"/>
        <v>0</v>
      </c>
      <c r="BJ81" s="102">
        <f t="shared" si="139"/>
        <v>0</v>
      </c>
      <c r="BK81" s="102">
        <f t="shared" si="83"/>
        <v>0</v>
      </c>
      <c r="BL81" s="102">
        <f t="shared" si="140"/>
        <v>0</v>
      </c>
      <c r="BM81" s="102">
        <f t="shared" si="85"/>
        <v>0</v>
      </c>
      <c r="BN81" s="102">
        <f t="shared" si="141"/>
        <v>0</v>
      </c>
      <c r="BO81" s="102">
        <f t="shared" si="87"/>
        <v>0</v>
      </c>
      <c r="BP81" s="102">
        <f t="shared" si="142"/>
        <v>0</v>
      </c>
      <c r="BQ81" s="102">
        <f t="shared" si="89"/>
        <v>0</v>
      </c>
      <c r="BR81" s="175">
        <f t="shared" si="90"/>
        <v>0</v>
      </c>
      <c r="BS81" s="102">
        <f t="shared" si="91"/>
        <v>0</v>
      </c>
      <c r="BT81" s="102">
        <f t="shared" si="92"/>
        <v>0</v>
      </c>
      <c r="BU81" s="204">
        <f t="shared" si="93"/>
        <v>0</v>
      </c>
      <c r="BV81" s="102">
        <f t="shared" si="94"/>
        <v>0</v>
      </c>
      <c r="BW81" s="102">
        <f t="shared" si="95"/>
        <v>0</v>
      </c>
      <c r="BX81" s="102">
        <f t="shared" si="96"/>
        <v>0</v>
      </c>
      <c r="BY81" s="102">
        <f t="shared" si="97"/>
        <v>0</v>
      </c>
      <c r="BZ81" s="102">
        <f t="shared" si="98"/>
        <v>156599</v>
      </c>
      <c r="CA81" s="102">
        <f t="shared" si="99"/>
        <v>0</v>
      </c>
      <c r="CB81" s="102">
        <f t="shared" si="74"/>
        <v>3100000</v>
      </c>
      <c r="CC81" s="102">
        <f t="shared" si="74"/>
        <v>2943401</v>
      </c>
      <c r="CD81" s="108"/>
      <c r="CE81" s="94"/>
    </row>
    <row r="82" spans="1:83" ht="52.5" x14ac:dyDescent="0.4">
      <c r="B82" s="11"/>
      <c r="C82" s="52" t="s">
        <v>117</v>
      </c>
      <c r="D82" s="49">
        <v>1000000</v>
      </c>
      <c r="E82" s="75">
        <v>0</v>
      </c>
      <c r="F82" s="75">
        <v>0</v>
      </c>
      <c r="G82" s="173">
        <v>2100000</v>
      </c>
      <c r="H82" s="173">
        <v>0</v>
      </c>
      <c r="I82" s="169">
        <f t="shared" si="149"/>
        <v>3100000</v>
      </c>
      <c r="J82" s="169">
        <v>0</v>
      </c>
      <c r="K82" s="169">
        <v>2943401</v>
      </c>
      <c r="L82" s="169">
        <v>0</v>
      </c>
      <c r="M82" s="169">
        <f t="shared" ref="M82:O82" si="154">+L82</f>
        <v>0</v>
      </c>
      <c r="N82" s="169">
        <f t="shared" si="154"/>
        <v>0</v>
      </c>
      <c r="O82" s="229">
        <f t="shared" si="154"/>
        <v>0</v>
      </c>
      <c r="P82" s="169">
        <v>0</v>
      </c>
      <c r="Q82" s="49">
        <v>0</v>
      </c>
      <c r="R82" s="197">
        <v>0</v>
      </c>
      <c r="S82" s="49">
        <v>0</v>
      </c>
      <c r="T82" s="49">
        <v>0</v>
      </c>
      <c r="U82" s="49">
        <v>156599</v>
      </c>
      <c r="V82" s="49">
        <f t="shared" si="147"/>
        <v>3100000</v>
      </c>
      <c r="W82" s="163">
        <f t="shared" si="66"/>
        <v>0</v>
      </c>
      <c r="X82" s="12"/>
      <c r="Y82" s="11"/>
      <c r="Z82" s="52" t="s">
        <v>117</v>
      </c>
      <c r="AA82" s="49">
        <f>I82</f>
        <v>3100000</v>
      </c>
      <c r="AB82" s="50">
        <f t="shared" si="150"/>
        <v>0</v>
      </c>
      <c r="AC82" s="50">
        <f t="shared" si="136"/>
        <v>0</v>
      </c>
      <c r="AD82" s="50">
        <f t="shared" si="136"/>
        <v>2100000</v>
      </c>
      <c r="AE82" s="50">
        <f t="shared" si="136"/>
        <v>0</v>
      </c>
      <c r="AF82" s="49">
        <f t="shared" si="136"/>
        <v>3100000</v>
      </c>
      <c r="AG82" s="49">
        <v>0</v>
      </c>
      <c r="AH82" s="49">
        <v>2943401</v>
      </c>
      <c r="AI82" s="49">
        <v>0</v>
      </c>
      <c r="AJ82" s="49">
        <v>0</v>
      </c>
      <c r="AK82" s="49">
        <v>0</v>
      </c>
      <c r="AL82" s="49">
        <v>0</v>
      </c>
      <c r="AM82" s="169">
        <v>0</v>
      </c>
      <c r="AN82" s="49">
        <v>0</v>
      </c>
      <c r="AO82" s="197">
        <v>0</v>
      </c>
      <c r="AP82" s="49">
        <v>0</v>
      </c>
      <c r="AQ82" s="49">
        <v>0</v>
      </c>
      <c r="AR82" s="49">
        <v>0</v>
      </c>
      <c r="AS82" s="158">
        <f t="shared" si="73"/>
        <v>2943401</v>
      </c>
      <c r="AT82" s="12"/>
      <c r="AU82" s="12"/>
      <c r="AV82" s="11"/>
      <c r="AW82" s="51" t="str">
        <f t="shared" si="153"/>
        <v>Impuestos y Multas</v>
      </c>
      <c r="AX82" s="49">
        <f>AF82</f>
        <v>3100000</v>
      </c>
      <c r="AY82" s="50">
        <f t="shared" si="138"/>
        <v>0</v>
      </c>
      <c r="AZ82" s="50">
        <f t="shared" si="138"/>
        <v>0</v>
      </c>
      <c r="BA82" s="50">
        <f t="shared" si="138"/>
        <v>2100000</v>
      </c>
      <c r="BB82" s="50">
        <f t="shared" si="138"/>
        <v>0</v>
      </c>
      <c r="BC82" s="49">
        <f t="shared" si="138"/>
        <v>3100000</v>
      </c>
      <c r="BD82" s="102">
        <f t="shared" si="77"/>
        <v>0</v>
      </c>
      <c r="BE82" s="102">
        <f t="shared" si="78"/>
        <v>0</v>
      </c>
      <c r="BF82" s="102">
        <f t="shared" si="79"/>
        <v>2943401</v>
      </c>
      <c r="BG82" s="102">
        <f t="shared" si="80"/>
        <v>2943401</v>
      </c>
      <c r="BH82" s="102">
        <f t="shared" si="81"/>
        <v>0</v>
      </c>
      <c r="BI82" s="102">
        <f t="shared" si="102"/>
        <v>0</v>
      </c>
      <c r="BJ82" s="102">
        <f t="shared" si="139"/>
        <v>0</v>
      </c>
      <c r="BK82" s="102">
        <f t="shared" si="83"/>
        <v>0</v>
      </c>
      <c r="BL82" s="102">
        <f t="shared" si="140"/>
        <v>0</v>
      </c>
      <c r="BM82" s="102">
        <f t="shared" si="85"/>
        <v>0</v>
      </c>
      <c r="BN82" s="102">
        <f t="shared" si="141"/>
        <v>0</v>
      </c>
      <c r="BO82" s="102">
        <f t="shared" si="87"/>
        <v>0</v>
      </c>
      <c r="BP82" s="102">
        <f t="shared" si="142"/>
        <v>0</v>
      </c>
      <c r="BQ82" s="102">
        <f t="shared" si="89"/>
        <v>0</v>
      </c>
      <c r="BR82" s="175">
        <f t="shared" si="90"/>
        <v>0</v>
      </c>
      <c r="BS82" s="102">
        <f t="shared" si="91"/>
        <v>0</v>
      </c>
      <c r="BT82" s="102">
        <f t="shared" si="92"/>
        <v>0</v>
      </c>
      <c r="BU82" s="204">
        <f t="shared" si="93"/>
        <v>0</v>
      </c>
      <c r="BV82" s="102">
        <f t="shared" si="94"/>
        <v>0</v>
      </c>
      <c r="BW82" s="102">
        <f t="shared" si="95"/>
        <v>0</v>
      </c>
      <c r="BX82" s="102">
        <f t="shared" si="96"/>
        <v>0</v>
      </c>
      <c r="BY82" s="102">
        <f t="shared" si="97"/>
        <v>0</v>
      </c>
      <c r="BZ82" s="102">
        <f t="shared" si="98"/>
        <v>156599</v>
      </c>
      <c r="CA82" s="102">
        <f t="shared" si="99"/>
        <v>0</v>
      </c>
      <c r="CB82" s="102">
        <f t="shared" si="74"/>
        <v>3100000</v>
      </c>
      <c r="CC82" s="102">
        <f t="shared" si="74"/>
        <v>2943401</v>
      </c>
      <c r="CD82" s="108"/>
      <c r="CE82" s="94"/>
    </row>
    <row r="83" spans="1:83" ht="78.75" x14ac:dyDescent="0.4">
      <c r="B83" s="11"/>
      <c r="C83" s="54" t="s">
        <v>118</v>
      </c>
      <c r="D83" s="75">
        <f>D84</f>
        <v>569440197</v>
      </c>
      <c r="E83" s="75">
        <f>E84</f>
        <v>153509208.93000001</v>
      </c>
      <c r="F83" s="75">
        <f>F84</f>
        <v>0</v>
      </c>
      <c r="G83" s="173">
        <f>+G90</f>
        <v>1700000</v>
      </c>
      <c r="H83" s="173">
        <f>H84</f>
        <v>1055839</v>
      </c>
      <c r="I83" s="170">
        <f>+I84+I90</f>
        <v>723593566.93000007</v>
      </c>
      <c r="J83" s="170">
        <f>+J84+J90</f>
        <v>0</v>
      </c>
      <c r="K83" s="170">
        <f>+K84+K90</f>
        <v>0</v>
      </c>
      <c r="L83" s="170">
        <f>+L84+L90</f>
        <v>0</v>
      </c>
      <c r="M83" s="170">
        <f>+M84+M90</f>
        <v>6644161</v>
      </c>
      <c r="N83" s="173">
        <f t="shared" ref="N83:U83" si="155">N84</f>
        <v>0</v>
      </c>
      <c r="O83" s="232">
        <f t="shared" si="155"/>
        <v>0</v>
      </c>
      <c r="P83" s="173">
        <f t="shared" si="155"/>
        <v>281720098.5</v>
      </c>
      <c r="Q83" s="75">
        <f t="shared" si="155"/>
        <v>0</v>
      </c>
      <c r="R83" s="205">
        <f t="shared" si="155"/>
        <v>0</v>
      </c>
      <c r="S83" s="75">
        <f t="shared" si="155"/>
        <v>0</v>
      </c>
      <c r="T83" s="75">
        <f t="shared" si="155"/>
        <v>153509208.93000001</v>
      </c>
      <c r="U83" s="75">
        <f t="shared" si="155"/>
        <v>281720098.5</v>
      </c>
      <c r="V83" s="49">
        <f t="shared" si="147"/>
        <v>723593566.93000007</v>
      </c>
      <c r="W83" s="163">
        <f t="shared" si="66"/>
        <v>0</v>
      </c>
      <c r="X83" s="12"/>
      <c r="Y83" s="11"/>
      <c r="Z83" s="54" t="s">
        <v>118</v>
      </c>
      <c r="AA83" s="75">
        <f>AA84</f>
        <v>721893566.93000007</v>
      </c>
      <c r="AB83" s="50">
        <f t="shared" si="150"/>
        <v>153509208.93000001</v>
      </c>
      <c r="AC83" s="50">
        <f t="shared" si="136"/>
        <v>0</v>
      </c>
      <c r="AD83" s="50">
        <f t="shared" si="136"/>
        <v>1700000</v>
      </c>
      <c r="AE83" s="50">
        <f t="shared" si="136"/>
        <v>1055839</v>
      </c>
      <c r="AF83" s="49">
        <f t="shared" si="136"/>
        <v>723593566.93000007</v>
      </c>
      <c r="AG83" s="75">
        <f>AG84</f>
        <v>0</v>
      </c>
      <c r="AH83" s="75">
        <f>AH84</f>
        <v>0</v>
      </c>
      <c r="AI83" s="103">
        <v>0</v>
      </c>
      <c r="AJ83" s="103">
        <v>0</v>
      </c>
      <c r="AK83" s="103">
        <v>0</v>
      </c>
      <c r="AL83" s="103">
        <v>0</v>
      </c>
      <c r="AM83" s="174">
        <v>0</v>
      </c>
      <c r="AN83" s="103">
        <v>0</v>
      </c>
      <c r="AO83" s="222">
        <v>0</v>
      </c>
      <c r="AP83" s="103">
        <v>0</v>
      </c>
      <c r="AQ83" s="103">
        <v>0</v>
      </c>
      <c r="AR83" s="103">
        <v>0</v>
      </c>
      <c r="AS83" s="158">
        <f t="shared" si="73"/>
        <v>0</v>
      </c>
      <c r="AT83" s="12"/>
      <c r="AU83" s="12"/>
      <c r="AV83" s="11"/>
      <c r="AW83" s="51" t="str">
        <f t="shared" si="153"/>
        <v xml:space="preserve"> Transferencias</v>
      </c>
      <c r="AX83" s="75">
        <f>AX84</f>
        <v>721893566.93000007</v>
      </c>
      <c r="AY83" s="50">
        <f t="shared" si="138"/>
        <v>153509208.93000001</v>
      </c>
      <c r="AZ83" s="50">
        <f t="shared" si="138"/>
        <v>0</v>
      </c>
      <c r="BA83" s="50">
        <f t="shared" si="138"/>
        <v>1700000</v>
      </c>
      <c r="BB83" s="50">
        <f t="shared" si="138"/>
        <v>1055839</v>
      </c>
      <c r="BC83" s="49">
        <f t="shared" si="138"/>
        <v>723593566.93000007</v>
      </c>
      <c r="BD83" s="102">
        <f t="shared" si="77"/>
        <v>0</v>
      </c>
      <c r="BE83" s="102">
        <f t="shared" si="78"/>
        <v>0</v>
      </c>
      <c r="BF83" s="102">
        <f t="shared" si="79"/>
        <v>0</v>
      </c>
      <c r="BG83" s="102">
        <f t="shared" si="80"/>
        <v>0</v>
      </c>
      <c r="BH83" s="102">
        <f t="shared" si="81"/>
        <v>0</v>
      </c>
      <c r="BI83" s="102">
        <f t="shared" si="102"/>
        <v>0</v>
      </c>
      <c r="BJ83" s="102">
        <f t="shared" si="139"/>
        <v>6644161</v>
      </c>
      <c r="BK83" s="102">
        <f t="shared" si="83"/>
        <v>0</v>
      </c>
      <c r="BL83" s="102">
        <f t="shared" si="140"/>
        <v>0</v>
      </c>
      <c r="BM83" s="102">
        <f t="shared" si="85"/>
        <v>0</v>
      </c>
      <c r="BN83" s="102">
        <f t="shared" si="141"/>
        <v>0</v>
      </c>
      <c r="BO83" s="102">
        <f t="shared" si="87"/>
        <v>0</v>
      </c>
      <c r="BP83" s="102">
        <f t="shared" si="142"/>
        <v>281720098.5</v>
      </c>
      <c r="BQ83" s="102">
        <f t="shared" si="89"/>
        <v>0</v>
      </c>
      <c r="BR83" s="175">
        <f t="shared" si="90"/>
        <v>0</v>
      </c>
      <c r="BS83" s="102">
        <f t="shared" si="91"/>
        <v>0</v>
      </c>
      <c r="BT83" s="102">
        <f t="shared" si="92"/>
        <v>0</v>
      </c>
      <c r="BU83" s="204">
        <f t="shared" si="93"/>
        <v>0</v>
      </c>
      <c r="BV83" s="102">
        <f t="shared" si="94"/>
        <v>0</v>
      </c>
      <c r="BW83" s="102">
        <f t="shared" si="95"/>
        <v>0</v>
      </c>
      <c r="BX83" s="102">
        <f t="shared" si="96"/>
        <v>153509208.93000001</v>
      </c>
      <c r="BY83" s="102">
        <f t="shared" si="97"/>
        <v>0</v>
      </c>
      <c r="BZ83" s="102">
        <f t="shared" si="98"/>
        <v>281720098.5</v>
      </c>
      <c r="CA83" s="102">
        <f t="shared" si="99"/>
        <v>0</v>
      </c>
      <c r="CB83" s="102">
        <f t="shared" si="74"/>
        <v>723593566.93000007</v>
      </c>
      <c r="CC83" s="102">
        <f t="shared" si="74"/>
        <v>0</v>
      </c>
      <c r="CD83" s="108"/>
      <c r="CE83" s="94"/>
    </row>
    <row r="84" spans="1:83" ht="52.5" x14ac:dyDescent="0.4">
      <c r="A84" s="10" t="s">
        <v>219</v>
      </c>
      <c r="B84" s="11"/>
      <c r="C84" s="51" t="s">
        <v>119</v>
      </c>
      <c r="D84" s="75">
        <f>D85+D86+D89</f>
        <v>569440197</v>
      </c>
      <c r="E84" s="75">
        <f>E85+E86+E89</f>
        <v>153509208.93000001</v>
      </c>
      <c r="F84" s="75">
        <f>F85+F86+F89</f>
        <v>0</v>
      </c>
      <c r="G84" s="173">
        <v>0</v>
      </c>
      <c r="H84" s="173">
        <f>H85+H86+H89</f>
        <v>1055839</v>
      </c>
      <c r="I84" s="170">
        <f>+D84+E84-F84+G84-H84</f>
        <v>721893566.93000007</v>
      </c>
      <c r="J84" s="173">
        <f t="shared" ref="J84:U84" si="156">J85+J86+J89</f>
        <v>0</v>
      </c>
      <c r="K84" s="173">
        <f t="shared" si="156"/>
        <v>0</v>
      </c>
      <c r="L84" s="173">
        <f t="shared" si="156"/>
        <v>0</v>
      </c>
      <c r="M84" s="173">
        <f t="shared" si="156"/>
        <v>4944161</v>
      </c>
      <c r="N84" s="173">
        <f t="shared" si="156"/>
        <v>0</v>
      </c>
      <c r="O84" s="232">
        <f t="shared" si="156"/>
        <v>0</v>
      </c>
      <c r="P84" s="173">
        <f t="shared" si="156"/>
        <v>281720098.5</v>
      </c>
      <c r="Q84" s="75">
        <f t="shared" si="156"/>
        <v>0</v>
      </c>
      <c r="R84" s="205">
        <f t="shared" si="156"/>
        <v>0</v>
      </c>
      <c r="S84" s="75">
        <f t="shared" si="156"/>
        <v>0</v>
      </c>
      <c r="T84" s="75">
        <f t="shared" si="156"/>
        <v>153509208.93000001</v>
      </c>
      <c r="U84" s="75">
        <f t="shared" si="156"/>
        <v>281720098.5</v>
      </c>
      <c r="V84" s="49">
        <f t="shared" si="147"/>
        <v>721893566.93000007</v>
      </c>
      <c r="W84" s="163">
        <f t="shared" si="66"/>
        <v>0</v>
      </c>
      <c r="X84" s="12"/>
      <c r="Y84" s="11"/>
      <c r="Z84" s="51" t="s">
        <v>119</v>
      </c>
      <c r="AA84" s="164">
        <f>AA85+AA86+AA89</f>
        <v>721893566.93000007</v>
      </c>
      <c r="AB84" s="50">
        <f t="shared" si="150"/>
        <v>153509208.93000001</v>
      </c>
      <c r="AC84" s="50">
        <f t="shared" si="136"/>
        <v>0</v>
      </c>
      <c r="AD84" s="50">
        <f t="shared" si="136"/>
        <v>0</v>
      </c>
      <c r="AE84" s="50">
        <f t="shared" si="136"/>
        <v>1055839</v>
      </c>
      <c r="AF84" s="49">
        <f t="shared" si="136"/>
        <v>721893566.93000007</v>
      </c>
      <c r="AG84" s="75">
        <f>AG85+AG86+AG89</f>
        <v>0</v>
      </c>
      <c r="AH84" s="75">
        <f>AH85+AH86+AH89</f>
        <v>0</v>
      </c>
      <c r="AI84" s="75">
        <f t="shared" ref="AI84:AR84" si="157">AI85+AI86+AI89</f>
        <v>0</v>
      </c>
      <c r="AJ84" s="75">
        <f t="shared" si="157"/>
        <v>0</v>
      </c>
      <c r="AK84" s="75">
        <f t="shared" si="157"/>
        <v>4944161</v>
      </c>
      <c r="AL84" s="75">
        <f t="shared" si="157"/>
        <v>0</v>
      </c>
      <c r="AM84" s="173">
        <f t="shared" si="157"/>
        <v>0</v>
      </c>
      <c r="AN84" s="75">
        <f t="shared" si="157"/>
        <v>0</v>
      </c>
      <c r="AO84" s="205">
        <f t="shared" si="157"/>
        <v>0</v>
      </c>
      <c r="AP84" s="75">
        <f t="shared" si="157"/>
        <v>0</v>
      </c>
      <c r="AQ84" s="75">
        <f t="shared" si="157"/>
        <v>0</v>
      </c>
      <c r="AR84" s="75">
        <f t="shared" si="157"/>
        <v>0</v>
      </c>
      <c r="AS84" s="158">
        <f t="shared" si="73"/>
        <v>4944161</v>
      </c>
      <c r="AT84" s="12"/>
      <c r="AU84" s="12"/>
      <c r="AV84" s="11"/>
      <c r="AW84" s="51" t="str">
        <f t="shared" si="153"/>
        <v>AL SECTOR PUBLICO</v>
      </c>
      <c r="AX84" s="75">
        <f>AX85+AX86+AX89</f>
        <v>721893566.93000007</v>
      </c>
      <c r="AY84" s="50">
        <f t="shared" si="138"/>
        <v>153509208.93000001</v>
      </c>
      <c r="AZ84" s="50">
        <f t="shared" si="138"/>
        <v>0</v>
      </c>
      <c r="BA84" s="50">
        <f t="shared" si="138"/>
        <v>0</v>
      </c>
      <c r="BB84" s="50">
        <f t="shared" si="138"/>
        <v>1055839</v>
      </c>
      <c r="BC84" s="49">
        <f t="shared" si="138"/>
        <v>721893566.93000007</v>
      </c>
      <c r="BD84" s="102">
        <f t="shared" si="77"/>
        <v>0</v>
      </c>
      <c r="BE84" s="102">
        <f t="shared" si="78"/>
        <v>0</v>
      </c>
      <c r="BF84" s="102">
        <f t="shared" si="79"/>
        <v>0</v>
      </c>
      <c r="BG84" s="102">
        <f t="shared" si="80"/>
        <v>0</v>
      </c>
      <c r="BH84" s="102">
        <f t="shared" si="81"/>
        <v>0</v>
      </c>
      <c r="BI84" s="102">
        <f t="shared" si="102"/>
        <v>0</v>
      </c>
      <c r="BJ84" s="102">
        <f t="shared" si="139"/>
        <v>4944161</v>
      </c>
      <c r="BK84" s="102">
        <f t="shared" si="83"/>
        <v>0</v>
      </c>
      <c r="BL84" s="102">
        <f t="shared" si="140"/>
        <v>0</v>
      </c>
      <c r="BM84" s="102">
        <f t="shared" si="85"/>
        <v>4944161</v>
      </c>
      <c r="BN84" s="102">
        <f t="shared" si="141"/>
        <v>0</v>
      </c>
      <c r="BO84" s="102">
        <f t="shared" si="87"/>
        <v>0</v>
      </c>
      <c r="BP84" s="102">
        <f t="shared" si="142"/>
        <v>281720098.5</v>
      </c>
      <c r="BQ84" s="102">
        <f t="shared" si="89"/>
        <v>0</v>
      </c>
      <c r="BR84" s="175">
        <f t="shared" si="90"/>
        <v>0</v>
      </c>
      <c r="BS84" s="102">
        <f t="shared" si="91"/>
        <v>0</v>
      </c>
      <c r="BT84" s="102">
        <f t="shared" si="92"/>
        <v>0</v>
      </c>
      <c r="BU84" s="204">
        <f t="shared" si="93"/>
        <v>0</v>
      </c>
      <c r="BV84" s="102">
        <f t="shared" si="94"/>
        <v>0</v>
      </c>
      <c r="BW84" s="102">
        <f t="shared" si="95"/>
        <v>0</v>
      </c>
      <c r="BX84" s="102">
        <f t="shared" si="96"/>
        <v>153509208.93000001</v>
      </c>
      <c r="BY84" s="102">
        <f t="shared" si="97"/>
        <v>0</v>
      </c>
      <c r="BZ84" s="102">
        <f t="shared" si="98"/>
        <v>281720098.5</v>
      </c>
      <c r="CA84" s="102">
        <f t="shared" si="99"/>
        <v>0</v>
      </c>
      <c r="CB84" s="102">
        <f t="shared" si="74"/>
        <v>721893566.93000007</v>
      </c>
      <c r="CC84" s="102">
        <f t="shared" si="74"/>
        <v>4944161</v>
      </c>
      <c r="CD84" s="108"/>
      <c r="CE84" s="94"/>
    </row>
    <row r="85" spans="1:83" ht="131.25" x14ac:dyDescent="0.4">
      <c r="B85" s="11"/>
      <c r="C85" s="52" t="s">
        <v>120</v>
      </c>
      <c r="D85" s="169">
        <v>563440197</v>
      </c>
      <c r="E85" s="75">
        <v>153509208.93000001</v>
      </c>
      <c r="F85" s="75">
        <v>0</v>
      </c>
      <c r="G85" s="173">
        <v>0</v>
      </c>
      <c r="H85" s="173">
        <v>0</v>
      </c>
      <c r="I85" s="169">
        <f t="shared" si="149"/>
        <v>716949405.93000007</v>
      </c>
      <c r="J85" s="185">
        <v>0</v>
      </c>
      <c r="K85" s="185">
        <v>0</v>
      </c>
      <c r="L85" s="185">
        <v>0</v>
      </c>
      <c r="M85" s="185">
        <f t="shared" ref="M85:S85" si="158">L85</f>
        <v>0</v>
      </c>
      <c r="N85" s="185">
        <v>0</v>
      </c>
      <c r="O85" s="237">
        <f t="shared" si="158"/>
        <v>0</v>
      </c>
      <c r="P85" s="185">
        <v>281720098.5</v>
      </c>
      <c r="Q85" s="121">
        <v>0</v>
      </c>
      <c r="R85" s="215">
        <f t="shared" si="158"/>
        <v>0</v>
      </c>
      <c r="S85" s="121">
        <f t="shared" si="158"/>
        <v>0</v>
      </c>
      <c r="T85" s="121">
        <v>153509208.93000001</v>
      </c>
      <c r="U85" s="121">
        <v>281720098.5</v>
      </c>
      <c r="V85" s="49">
        <f t="shared" si="147"/>
        <v>716949405.93000007</v>
      </c>
      <c r="W85" s="163">
        <f t="shared" si="66"/>
        <v>0</v>
      </c>
      <c r="X85" s="12"/>
      <c r="Y85" s="11"/>
      <c r="Z85" s="52" t="s">
        <v>120</v>
      </c>
      <c r="AA85" s="49">
        <f>I85</f>
        <v>716949405.93000007</v>
      </c>
      <c r="AB85" s="50">
        <f t="shared" si="150"/>
        <v>153509208.93000001</v>
      </c>
      <c r="AC85" s="50">
        <f t="shared" si="136"/>
        <v>0</v>
      </c>
      <c r="AD85" s="50">
        <f t="shared" si="136"/>
        <v>0</v>
      </c>
      <c r="AE85" s="50">
        <f t="shared" si="136"/>
        <v>0</v>
      </c>
      <c r="AF85" s="49">
        <f t="shared" si="136"/>
        <v>716949405.93000007</v>
      </c>
      <c r="AG85" s="49">
        <v>0</v>
      </c>
      <c r="AH85" s="49">
        <v>0</v>
      </c>
      <c r="AI85" s="49">
        <v>0</v>
      </c>
      <c r="AJ85" s="49">
        <v>0</v>
      </c>
      <c r="AK85" s="49">
        <v>0</v>
      </c>
      <c r="AL85" s="49">
        <v>0</v>
      </c>
      <c r="AM85" s="169">
        <v>0</v>
      </c>
      <c r="AN85" s="49">
        <v>0</v>
      </c>
      <c r="AO85" s="197">
        <v>0</v>
      </c>
      <c r="AP85" s="49">
        <v>0</v>
      </c>
      <c r="AQ85" s="49">
        <v>0</v>
      </c>
      <c r="AR85" s="49">
        <v>0</v>
      </c>
      <c r="AS85" s="158">
        <f t="shared" si="73"/>
        <v>0</v>
      </c>
      <c r="AT85" s="12"/>
      <c r="AU85" s="12"/>
      <c r="AV85" s="11"/>
      <c r="AW85" s="51" t="str">
        <f t="shared" si="153"/>
        <v>Transferencias a Municipios -Ley 30 de 1971</v>
      </c>
      <c r="AX85" s="49">
        <f>AF85</f>
        <v>716949405.93000007</v>
      </c>
      <c r="AY85" s="50">
        <f t="shared" si="138"/>
        <v>153509208.93000001</v>
      </c>
      <c r="AZ85" s="50">
        <f t="shared" si="138"/>
        <v>0</v>
      </c>
      <c r="BA85" s="50">
        <f t="shared" si="138"/>
        <v>0</v>
      </c>
      <c r="BB85" s="50">
        <f t="shared" si="138"/>
        <v>0</v>
      </c>
      <c r="BC85" s="49">
        <f t="shared" si="138"/>
        <v>716949405.93000007</v>
      </c>
      <c r="BD85" s="102">
        <f t="shared" si="77"/>
        <v>0</v>
      </c>
      <c r="BE85" s="102">
        <f t="shared" si="78"/>
        <v>0</v>
      </c>
      <c r="BF85" s="102">
        <f t="shared" si="79"/>
        <v>0</v>
      </c>
      <c r="BG85" s="102">
        <f t="shared" si="80"/>
        <v>0</v>
      </c>
      <c r="BH85" s="102">
        <f t="shared" si="81"/>
        <v>0</v>
      </c>
      <c r="BI85" s="102">
        <f t="shared" si="102"/>
        <v>0</v>
      </c>
      <c r="BJ85" s="102">
        <f t="shared" si="139"/>
        <v>0</v>
      </c>
      <c r="BK85" s="102">
        <f t="shared" si="83"/>
        <v>0</v>
      </c>
      <c r="BL85" s="102">
        <f t="shared" si="140"/>
        <v>0</v>
      </c>
      <c r="BM85" s="102">
        <f t="shared" si="85"/>
        <v>0</v>
      </c>
      <c r="BN85" s="102">
        <f t="shared" si="141"/>
        <v>0</v>
      </c>
      <c r="BO85" s="102">
        <f t="shared" si="87"/>
        <v>0</v>
      </c>
      <c r="BP85" s="102">
        <f t="shared" si="142"/>
        <v>281720098.5</v>
      </c>
      <c r="BQ85" s="102">
        <f t="shared" si="89"/>
        <v>0</v>
      </c>
      <c r="BR85" s="175">
        <f t="shared" si="90"/>
        <v>0</v>
      </c>
      <c r="BS85" s="102">
        <f t="shared" si="91"/>
        <v>0</v>
      </c>
      <c r="BT85" s="102">
        <f t="shared" si="92"/>
        <v>0</v>
      </c>
      <c r="BU85" s="204">
        <f t="shared" si="93"/>
        <v>0</v>
      </c>
      <c r="BV85" s="102">
        <f t="shared" si="94"/>
        <v>0</v>
      </c>
      <c r="BW85" s="102">
        <f t="shared" si="95"/>
        <v>0</v>
      </c>
      <c r="BX85" s="102">
        <f t="shared" si="96"/>
        <v>153509208.93000001</v>
      </c>
      <c r="BY85" s="102">
        <f t="shared" si="97"/>
        <v>0</v>
      </c>
      <c r="BZ85" s="102">
        <f t="shared" si="98"/>
        <v>281720098.5</v>
      </c>
      <c r="CA85" s="102">
        <f t="shared" si="99"/>
        <v>0</v>
      </c>
      <c r="CB85" s="102">
        <f t="shared" si="74"/>
        <v>716949405.93000007</v>
      </c>
      <c r="CC85" s="102">
        <f t="shared" si="74"/>
        <v>0</v>
      </c>
      <c r="CD85" s="108"/>
      <c r="CE85" s="94"/>
    </row>
    <row r="86" spans="1:83" ht="105" x14ac:dyDescent="0.4">
      <c r="B86" s="11"/>
      <c r="C86" s="51" t="s">
        <v>121</v>
      </c>
      <c r="D86" s="170">
        <f>+D87+D88</f>
        <v>0</v>
      </c>
      <c r="E86" s="50">
        <f>+E87+E88</f>
        <v>0</v>
      </c>
      <c r="F86" s="50">
        <f>+F87+F88</f>
        <v>0</v>
      </c>
      <c r="G86" s="170">
        <f>+G87+G88</f>
        <v>0</v>
      </c>
      <c r="H86" s="170">
        <f>+H87+H88</f>
        <v>0</v>
      </c>
      <c r="I86" s="170">
        <f t="shared" si="149"/>
        <v>0</v>
      </c>
      <c r="J86" s="170">
        <f t="shared" ref="J86:U86" si="159">+J87+J88</f>
        <v>0</v>
      </c>
      <c r="K86" s="170">
        <f t="shared" si="159"/>
        <v>0</v>
      </c>
      <c r="L86" s="170">
        <f t="shared" si="159"/>
        <v>0</v>
      </c>
      <c r="M86" s="170">
        <f t="shared" si="159"/>
        <v>0</v>
      </c>
      <c r="N86" s="170">
        <f t="shared" si="159"/>
        <v>0</v>
      </c>
      <c r="O86" s="228">
        <f t="shared" si="159"/>
        <v>0</v>
      </c>
      <c r="P86" s="170">
        <f t="shared" si="159"/>
        <v>0</v>
      </c>
      <c r="Q86" s="50">
        <f t="shared" si="159"/>
        <v>0</v>
      </c>
      <c r="R86" s="206">
        <f t="shared" si="159"/>
        <v>0</v>
      </c>
      <c r="S86" s="50">
        <f t="shared" si="159"/>
        <v>0</v>
      </c>
      <c r="T86" s="50">
        <f t="shared" si="159"/>
        <v>0</v>
      </c>
      <c r="U86" s="50">
        <f t="shared" si="159"/>
        <v>0</v>
      </c>
      <c r="V86" s="49">
        <f t="shared" si="147"/>
        <v>0</v>
      </c>
      <c r="W86" s="163">
        <f t="shared" si="66"/>
        <v>0</v>
      </c>
      <c r="X86" s="12"/>
      <c r="Y86" s="11"/>
      <c r="Z86" s="51" t="s">
        <v>121</v>
      </c>
      <c r="AA86" s="50">
        <f>+AA87+AA88</f>
        <v>0</v>
      </c>
      <c r="AB86" s="50">
        <f t="shared" si="150"/>
        <v>0</v>
      </c>
      <c r="AC86" s="50">
        <f t="shared" si="136"/>
        <v>0</v>
      </c>
      <c r="AD86" s="50">
        <f t="shared" si="136"/>
        <v>0</v>
      </c>
      <c r="AE86" s="50">
        <f t="shared" si="136"/>
        <v>0</v>
      </c>
      <c r="AF86" s="49">
        <f t="shared" si="136"/>
        <v>0</v>
      </c>
      <c r="AG86" s="50">
        <f>+AG87+AG88</f>
        <v>0</v>
      </c>
      <c r="AH86" s="50">
        <f>+AH87+AH88</f>
        <v>0</v>
      </c>
      <c r="AI86" s="50">
        <f t="shared" ref="AI86:AR86" si="160">+AI87+AI88</f>
        <v>0</v>
      </c>
      <c r="AJ86" s="50">
        <f t="shared" si="160"/>
        <v>0</v>
      </c>
      <c r="AK86" s="50">
        <f t="shared" si="160"/>
        <v>0</v>
      </c>
      <c r="AL86" s="50">
        <f t="shared" si="160"/>
        <v>0</v>
      </c>
      <c r="AM86" s="170">
        <f t="shared" si="160"/>
        <v>0</v>
      </c>
      <c r="AN86" s="50">
        <f t="shared" si="160"/>
        <v>0</v>
      </c>
      <c r="AO86" s="206">
        <f t="shared" si="160"/>
        <v>0</v>
      </c>
      <c r="AP86" s="50">
        <f t="shared" si="160"/>
        <v>0</v>
      </c>
      <c r="AQ86" s="50">
        <f t="shared" si="160"/>
        <v>0</v>
      </c>
      <c r="AR86" s="50">
        <f t="shared" si="160"/>
        <v>0</v>
      </c>
      <c r="AS86" s="158">
        <f t="shared" si="73"/>
        <v>0</v>
      </c>
      <c r="AT86" s="12"/>
      <c r="AU86" s="12"/>
      <c r="AV86" s="11"/>
      <c r="AW86" s="51" t="str">
        <f t="shared" si="153"/>
        <v>Transferencias a Municipios Iva Telefonia</v>
      </c>
      <c r="AX86" s="50">
        <f>+AX87+AX88</f>
        <v>0</v>
      </c>
      <c r="AY86" s="50">
        <f t="shared" si="138"/>
        <v>0</v>
      </c>
      <c r="AZ86" s="50">
        <f t="shared" si="138"/>
        <v>0</v>
      </c>
      <c r="BA86" s="50">
        <f t="shared" si="138"/>
        <v>0</v>
      </c>
      <c r="BB86" s="50">
        <f t="shared" si="138"/>
        <v>0</v>
      </c>
      <c r="BC86" s="49">
        <f t="shared" si="138"/>
        <v>0</v>
      </c>
      <c r="BD86" s="102">
        <f t="shared" si="77"/>
        <v>0</v>
      </c>
      <c r="BE86" s="102">
        <f t="shared" si="78"/>
        <v>0</v>
      </c>
      <c r="BF86" s="102">
        <f t="shared" si="79"/>
        <v>0</v>
      </c>
      <c r="BG86" s="102">
        <f t="shared" si="80"/>
        <v>0</v>
      </c>
      <c r="BH86" s="102">
        <f t="shared" si="81"/>
        <v>0</v>
      </c>
      <c r="BI86" s="102">
        <f t="shared" si="102"/>
        <v>0</v>
      </c>
      <c r="BJ86" s="102">
        <f t="shared" si="139"/>
        <v>0</v>
      </c>
      <c r="BK86" s="102">
        <f t="shared" si="83"/>
        <v>0</v>
      </c>
      <c r="BL86" s="102">
        <f t="shared" si="140"/>
        <v>0</v>
      </c>
      <c r="BM86" s="102">
        <f t="shared" si="85"/>
        <v>0</v>
      </c>
      <c r="BN86" s="102">
        <f t="shared" si="141"/>
        <v>0</v>
      </c>
      <c r="BO86" s="102">
        <f t="shared" si="87"/>
        <v>0</v>
      </c>
      <c r="BP86" s="102">
        <f t="shared" si="142"/>
        <v>0</v>
      </c>
      <c r="BQ86" s="102">
        <f t="shared" si="89"/>
        <v>0</v>
      </c>
      <c r="BR86" s="175">
        <f t="shared" si="90"/>
        <v>0</v>
      </c>
      <c r="BS86" s="102">
        <f t="shared" si="91"/>
        <v>0</v>
      </c>
      <c r="BT86" s="102">
        <f t="shared" si="92"/>
        <v>0</v>
      </c>
      <c r="BU86" s="204">
        <f t="shared" si="93"/>
        <v>0</v>
      </c>
      <c r="BV86" s="102">
        <f t="shared" si="94"/>
        <v>0</v>
      </c>
      <c r="BW86" s="102">
        <f t="shared" si="95"/>
        <v>0</v>
      </c>
      <c r="BX86" s="102">
        <f t="shared" si="96"/>
        <v>0</v>
      </c>
      <c r="BY86" s="102">
        <f t="shared" si="97"/>
        <v>0</v>
      </c>
      <c r="BZ86" s="102">
        <f t="shared" si="98"/>
        <v>0</v>
      </c>
      <c r="CA86" s="102">
        <f t="shared" si="99"/>
        <v>0</v>
      </c>
      <c r="CB86" s="102">
        <f t="shared" si="74"/>
        <v>0</v>
      </c>
      <c r="CC86" s="102">
        <f t="shared" si="74"/>
        <v>0</v>
      </c>
      <c r="CD86" s="108"/>
      <c r="CE86" s="94"/>
    </row>
    <row r="87" spans="1:83" ht="157.5" x14ac:dyDescent="0.4">
      <c r="B87" s="11"/>
      <c r="C87" s="52" t="s">
        <v>122</v>
      </c>
      <c r="D87" s="169">
        <v>0</v>
      </c>
      <c r="E87" s="75">
        <v>0</v>
      </c>
      <c r="F87" s="75">
        <v>0</v>
      </c>
      <c r="G87" s="173">
        <v>0</v>
      </c>
      <c r="H87" s="173">
        <v>0</v>
      </c>
      <c r="I87" s="169">
        <f t="shared" si="149"/>
        <v>0</v>
      </c>
      <c r="J87" s="183"/>
      <c r="K87" s="183">
        <f>I87/11</f>
        <v>0</v>
      </c>
      <c r="L87" s="183">
        <f t="shared" ref="L87:U87" si="161">K87</f>
        <v>0</v>
      </c>
      <c r="M87" s="183">
        <f t="shared" si="161"/>
        <v>0</v>
      </c>
      <c r="N87" s="183">
        <f t="shared" si="161"/>
        <v>0</v>
      </c>
      <c r="O87" s="236">
        <f t="shared" si="161"/>
        <v>0</v>
      </c>
      <c r="P87" s="183">
        <f t="shared" si="161"/>
        <v>0</v>
      </c>
      <c r="Q87" s="62">
        <f t="shared" si="161"/>
        <v>0</v>
      </c>
      <c r="R87" s="214">
        <f t="shared" si="161"/>
        <v>0</v>
      </c>
      <c r="S87" s="62">
        <f t="shared" si="161"/>
        <v>0</v>
      </c>
      <c r="T87" s="62">
        <f t="shared" si="161"/>
        <v>0</v>
      </c>
      <c r="U87" s="62">
        <f t="shared" si="161"/>
        <v>0</v>
      </c>
      <c r="V87" s="49">
        <f t="shared" si="147"/>
        <v>0</v>
      </c>
      <c r="W87" s="163">
        <f t="shared" si="66"/>
        <v>0</v>
      </c>
      <c r="X87" s="12"/>
      <c r="Y87" s="11"/>
      <c r="Z87" s="52" t="s">
        <v>122</v>
      </c>
      <c r="AA87" s="49">
        <f>I87</f>
        <v>0</v>
      </c>
      <c r="AB87" s="50">
        <f t="shared" si="150"/>
        <v>0</v>
      </c>
      <c r="AC87" s="50">
        <f t="shared" si="136"/>
        <v>0</v>
      </c>
      <c r="AD87" s="50">
        <f t="shared" si="136"/>
        <v>0</v>
      </c>
      <c r="AE87" s="50">
        <f t="shared" si="136"/>
        <v>0</v>
      </c>
      <c r="AF87" s="49">
        <f t="shared" si="136"/>
        <v>0</v>
      </c>
      <c r="AG87" s="49">
        <v>0</v>
      </c>
      <c r="AH87" s="49">
        <v>0</v>
      </c>
      <c r="AI87" s="49">
        <v>0</v>
      </c>
      <c r="AJ87" s="49">
        <v>0</v>
      </c>
      <c r="AK87" s="49">
        <v>0</v>
      </c>
      <c r="AL87" s="49">
        <v>0</v>
      </c>
      <c r="AM87" s="169">
        <v>0</v>
      </c>
      <c r="AN87" s="49">
        <v>0</v>
      </c>
      <c r="AO87" s="197">
        <v>0</v>
      </c>
      <c r="AP87" s="49">
        <v>0</v>
      </c>
      <c r="AQ87" s="49">
        <v>0</v>
      </c>
      <c r="AR87" s="49">
        <v>0</v>
      </c>
      <c r="AS87" s="158">
        <f t="shared" si="73"/>
        <v>0</v>
      </c>
      <c r="AT87" s="12"/>
      <c r="AU87" s="12"/>
      <c r="AV87" s="11"/>
      <c r="AW87" s="51" t="str">
        <f t="shared" si="153"/>
        <v>Transferencias a Municipios Iva Telefonia Actual Vigencia</v>
      </c>
      <c r="AX87" s="49">
        <f>AF87</f>
        <v>0</v>
      </c>
      <c r="AY87" s="50">
        <f t="shared" si="138"/>
        <v>0</v>
      </c>
      <c r="AZ87" s="50">
        <f t="shared" si="138"/>
        <v>0</v>
      </c>
      <c r="BA87" s="50">
        <f t="shared" si="138"/>
        <v>0</v>
      </c>
      <c r="BB87" s="50">
        <f t="shared" si="138"/>
        <v>0</v>
      </c>
      <c r="BC87" s="49">
        <f t="shared" si="138"/>
        <v>0</v>
      </c>
      <c r="BD87" s="102">
        <f t="shared" si="77"/>
        <v>0</v>
      </c>
      <c r="BE87" s="102">
        <f t="shared" si="78"/>
        <v>0</v>
      </c>
      <c r="BF87" s="102">
        <f t="shared" si="79"/>
        <v>0</v>
      </c>
      <c r="BG87" s="102">
        <f t="shared" si="80"/>
        <v>0</v>
      </c>
      <c r="BH87" s="102">
        <f t="shared" si="81"/>
        <v>0</v>
      </c>
      <c r="BI87" s="102">
        <f t="shared" si="102"/>
        <v>0</v>
      </c>
      <c r="BJ87" s="102">
        <f t="shared" si="139"/>
        <v>0</v>
      </c>
      <c r="BK87" s="102">
        <f t="shared" si="83"/>
        <v>0</v>
      </c>
      <c r="BL87" s="102">
        <f t="shared" si="140"/>
        <v>0</v>
      </c>
      <c r="BM87" s="102">
        <f t="shared" si="85"/>
        <v>0</v>
      </c>
      <c r="BN87" s="102">
        <f t="shared" si="141"/>
        <v>0</v>
      </c>
      <c r="BO87" s="102">
        <f t="shared" si="87"/>
        <v>0</v>
      </c>
      <c r="BP87" s="102">
        <f t="shared" si="142"/>
        <v>0</v>
      </c>
      <c r="BQ87" s="102">
        <f t="shared" si="89"/>
        <v>0</v>
      </c>
      <c r="BR87" s="175">
        <f t="shared" si="90"/>
        <v>0</v>
      </c>
      <c r="BS87" s="102">
        <f t="shared" si="91"/>
        <v>0</v>
      </c>
      <c r="BT87" s="102">
        <f t="shared" si="92"/>
        <v>0</v>
      </c>
      <c r="BU87" s="204">
        <f t="shared" si="93"/>
        <v>0</v>
      </c>
      <c r="BV87" s="102">
        <f t="shared" si="94"/>
        <v>0</v>
      </c>
      <c r="BW87" s="102">
        <f t="shared" si="95"/>
        <v>0</v>
      </c>
      <c r="BX87" s="102">
        <f t="shared" si="96"/>
        <v>0</v>
      </c>
      <c r="BY87" s="102">
        <f t="shared" si="97"/>
        <v>0</v>
      </c>
      <c r="BZ87" s="102">
        <f t="shared" si="98"/>
        <v>0</v>
      </c>
      <c r="CA87" s="102">
        <f t="shared" si="99"/>
        <v>0</v>
      </c>
      <c r="CB87" s="102">
        <f t="shared" si="74"/>
        <v>0</v>
      </c>
      <c r="CC87" s="102">
        <f t="shared" si="74"/>
        <v>0</v>
      </c>
      <c r="CD87" s="108"/>
      <c r="CE87" s="94"/>
    </row>
    <row r="88" spans="1:83" ht="157.5" x14ac:dyDescent="0.4">
      <c r="B88" s="11"/>
      <c r="C88" s="52" t="s">
        <v>123</v>
      </c>
      <c r="D88" s="169">
        <v>0</v>
      </c>
      <c r="E88" s="75">
        <v>0</v>
      </c>
      <c r="F88" s="75">
        <v>0</v>
      </c>
      <c r="G88" s="173">
        <v>0</v>
      </c>
      <c r="H88" s="173">
        <v>0</v>
      </c>
      <c r="I88" s="169">
        <f t="shared" si="149"/>
        <v>0</v>
      </c>
      <c r="J88" s="169">
        <v>0</v>
      </c>
      <c r="K88" s="169"/>
      <c r="L88" s="169"/>
      <c r="M88" s="169"/>
      <c r="N88" s="169"/>
      <c r="O88" s="229"/>
      <c r="P88" s="169"/>
      <c r="Q88" s="49"/>
      <c r="R88" s="197"/>
      <c r="S88" s="49"/>
      <c r="T88" s="49"/>
      <c r="U88" s="49"/>
      <c r="V88" s="49">
        <f t="shared" si="147"/>
        <v>0</v>
      </c>
      <c r="W88" s="163">
        <f t="shared" si="66"/>
        <v>0</v>
      </c>
      <c r="X88" s="12"/>
      <c r="Y88" s="11"/>
      <c r="Z88" s="52" t="s">
        <v>123</v>
      </c>
      <c r="AA88" s="49">
        <f>I88</f>
        <v>0</v>
      </c>
      <c r="AB88" s="50">
        <f t="shared" si="150"/>
        <v>0</v>
      </c>
      <c r="AC88" s="50">
        <f t="shared" si="136"/>
        <v>0</v>
      </c>
      <c r="AD88" s="50">
        <f t="shared" si="136"/>
        <v>0</v>
      </c>
      <c r="AE88" s="50">
        <f t="shared" si="136"/>
        <v>0</v>
      </c>
      <c r="AF88" s="49">
        <f t="shared" si="136"/>
        <v>0</v>
      </c>
      <c r="AG88" s="49">
        <v>0</v>
      </c>
      <c r="AH88" s="49">
        <v>0</v>
      </c>
      <c r="AI88" s="49">
        <v>0</v>
      </c>
      <c r="AJ88" s="49">
        <v>0</v>
      </c>
      <c r="AK88" s="49">
        <v>0</v>
      </c>
      <c r="AL88" s="49">
        <v>0</v>
      </c>
      <c r="AM88" s="169">
        <v>0</v>
      </c>
      <c r="AN88" s="49">
        <v>0</v>
      </c>
      <c r="AO88" s="197">
        <v>0</v>
      </c>
      <c r="AP88" s="49">
        <v>0</v>
      </c>
      <c r="AQ88" s="49">
        <v>0</v>
      </c>
      <c r="AR88" s="49">
        <v>0</v>
      </c>
      <c r="AS88" s="158">
        <f t="shared" si="73"/>
        <v>0</v>
      </c>
      <c r="AT88" s="12"/>
      <c r="AU88" s="12"/>
      <c r="AV88" s="11"/>
      <c r="AW88" s="51" t="str">
        <f t="shared" si="153"/>
        <v>Transferencias a Municipios Iva Telefonia Vigencia Anterior</v>
      </c>
      <c r="AX88" s="49"/>
      <c r="AY88" s="50">
        <f t="shared" si="138"/>
        <v>0</v>
      </c>
      <c r="AZ88" s="50">
        <f t="shared" si="138"/>
        <v>0</v>
      </c>
      <c r="BA88" s="50">
        <f t="shared" si="138"/>
        <v>0</v>
      </c>
      <c r="BB88" s="50">
        <f t="shared" si="138"/>
        <v>0</v>
      </c>
      <c r="BC88" s="49">
        <f t="shared" si="138"/>
        <v>0</v>
      </c>
      <c r="BD88" s="102">
        <f t="shared" si="77"/>
        <v>0</v>
      </c>
      <c r="BE88" s="102">
        <f t="shared" si="78"/>
        <v>0</v>
      </c>
      <c r="BF88" s="102">
        <f t="shared" si="79"/>
        <v>0</v>
      </c>
      <c r="BG88" s="102">
        <f t="shared" si="80"/>
        <v>0</v>
      </c>
      <c r="BH88" s="102">
        <f t="shared" si="81"/>
        <v>0</v>
      </c>
      <c r="BI88" s="102">
        <f t="shared" si="102"/>
        <v>0</v>
      </c>
      <c r="BJ88" s="102">
        <f t="shared" si="139"/>
        <v>0</v>
      </c>
      <c r="BK88" s="102">
        <f t="shared" si="83"/>
        <v>0</v>
      </c>
      <c r="BL88" s="102">
        <f t="shared" si="140"/>
        <v>0</v>
      </c>
      <c r="BM88" s="102">
        <f t="shared" si="85"/>
        <v>0</v>
      </c>
      <c r="BN88" s="102">
        <f t="shared" si="141"/>
        <v>0</v>
      </c>
      <c r="BO88" s="102">
        <f t="shared" si="87"/>
        <v>0</v>
      </c>
      <c r="BP88" s="102">
        <f t="shared" si="142"/>
        <v>0</v>
      </c>
      <c r="BQ88" s="102">
        <f t="shared" si="89"/>
        <v>0</v>
      </c>
      <c r="BR88" s="175">
        <f t="shared" si="90"/>
        <v>0</v>
      </c>
      <c r="BS88" s="102">
        <f t="shared" si="91"/>
        <v>0</v>
      </c>
      <c r="BT88" s="102">
        <f t="shared" si="92"/>
        <v>0</v>
      </c>
      <c r="BU88" s="204">
        <f t="shared" si="93"/>
        <v>0</v>
      </c>
      <c r="BV88" s="102">
        <f t="shared" si="94"/>
        <v>0</v>
      </c>
      <c r="BW88" s="102">
        <f t="shared" si="95"/>
        <v>0</v>
      </c>
      <c r="BX88" s="102">
        <f t="shared" si="96"/>
        <v>0</v>
      </c>
      <c r="BY88" s="102">
        <f t="shared" si="97"/>
        <v>0</v>
      </c>
      <c r="BZ88" s="102">
        <f t="shared" si="98"/>
        <v>0</v>
      </c>
      <c r="CA88" s="102">
        <f t="shared" si="99"/>
        <v>0</v>
      </c>
      <c r="CB88" s="102">
        <f t="shared" si="74"/>
        <v>0</v>
      </c>
      <c r="CC88" s="102">
        <f t="shared" si="74"/>
        <v>0</v>
      </c>
      <c r="CD88" s="108"/>
      <c r="CE88" s="94"/>
    </row>
    <row r="89" spans="1:83" ht="105" x14ac:dyDescent="0.4">
      <c r="A89" s="10" t="s">
        <v>219</v>
      </c>
      <c r="B89" s="11"/>
      <c r="C89" s="52" t="s">
        <v>124</v>
      </c>
      <c r="D89" s="169">
        <v>6000000</v>
      </c>
      <c r="E89" s="75">
        <v>0</v>
      </c>
      <c r="F89" s="75">
        <v>0</v>
      </c>
      <c r="G89" s="173">
        <v>0</v>
      </c>
      <c r="H89" s="173">
        <v>1055839</v>
      </c>
      <c r="I89" s="169">
        <f>+D89+E89-F89+G89-H89</f>
        <v>4944161</v>
      </c>
      <c r="J89" s="169">
        <v>0</v>
      </c>
      <c r="K89" s="169">
        <v>0</v>
      </c>
      <c r="L89" s="169">
        <v>0</v>
      </c>
      <c r="M89" s="169">
        <v>4944161</v>
      </c>
      <c r="N89" s="169"/>
      <c r="O89" s="229"/>
      <c r="P89" s="169"/>
      <c r="Q89" s="49"/>
      <c r="R89" s="197"/>
      <c r="S89" s="49"/>
      <c r="T89" s="49"/>
      <c r="U89" s="49">
        <v>0</v>
      </c>
      <c r="V89" s="49">
        <f t="shared" si="147"/>
        <v>4944161</v>
      </c>
      <c r="W89" s="163">
        <f t="shared" si="66"/>
        <v>0</v>
      </c>
      <c r="X89" s="12"/>
      <c r="Y89" s="11"/>
      <c r="Z89" s="52" t="s">
        <v>124</v>
      </c>
      <c r="AA89" s="49">
        <f>I89</f>
        <v>4944161</v>
      </c>
      <c r="AB89" s="50">
        <f t="shared" si="150"/>
        <v>0</v>
      </c>
      <c r="AC89" s="50">
        <f t="shared" si="136"/>
        <v>0</v>
      </c>
      <c r="AD89" s="50">
        <f t="shared" si="136"/>
        <v>0</v>
      </c>
      <c r="AE89" s="50">
        <f t="shared" si="136"/>
        <v>1055839</v>
      </c>
      <c r="AF89" s="49">
        <f t="shared" si="136"/>
        <v>4944161</v>
      </c>
      <c r="AG89" s="49">
        <v>0</v>
      </c>
      <c r="AH89" s="49">
        <v>0</v>
      </c>
      <c r="AI89" s="49">
        <v>0</v>
      </c>
      <c r="AJ89" s="49">
        <v>0</v>
      </c>
      <c r="AK89" s="49">
        <v>4944161</v>
      </c>
      <c r="AL89" s="49">
        <v>0</v>
      </c>
      <c r="AM89" s="169">
        <v>0</v>
      </c>
      <c r="AN89" s="49">
        <v>0</v>
      </c>
      <c r="AO89" s="197">
        <v>0</v>
      </c>
      <c r="AP89" s="49">
        <v>0</v>
      </c>
      <c r="AQ89" s="49">
        <v>0</v>
      </c>
      <c r="AR89" s="49">
        <v>0</v>
      </c>
      <c r="AS89" s="158">
        <f t="shared" si="73"/>
        <v>4944161</v>
      </c>
      <c r="AT89" s="12"/>
      <c r="AU89" s="12"/>
      <c r="AV89" s="11"/>
      <c r="AW89" s="51" t="str">
        <f t="shared" si="153"/>
        <v>Contraloria Departamental-Cuota de Auditaje</v>
      </c>
      <c r="AX89" s="49">
        <f>AF89</f>
        <v>4944161</v>
      </c>
      <c r="AY89" s="50">
        <f t="shared" si="138"/>
        <v>0</v>
      </c>
      <c r="AZ89" s="50">
        <f t="shared" si="138"/>
        <v>0</v>
      </c>
      <c r="BA89" s="50">
        <f t="shared" si="138"/>
        <v>0</v>
      </c>
      <c r="BB89" s="50">
        <f t="shared" si="138"/>
        <v>1055839</v>
      </c>
      <c r="BC89" s="49">
        <f t="shared" si="138"/>
        <v>4944161</v>
      </c>
      <c r="BD89" s="102">
        <f t="shared" si="77"/>
        <v>0</v>
      </c>
      <c r="BE89" s="102">
        <f t="shared" si="78"/>
        <v>0</v>
      </c>
      <c r="BF89" s="102">
        <f t="shared" si="79"/>
        <v>0</v>
      </c>
      <c r="BG89" s="102">
        <f t="shared" si="80"/>
        <v>0</v>
      </c>
      <c r="BH89" s="102">
        <f t="shared" si="81"/>
        <v>0</v>
      </c>
      <c r="BI89" s="102">
        <f t="shared" si="102"/>
        <v>0</v>
      </c>
      <c r="BJ89" s="102">
        <f t="shared" si="139"/>
        <v>4944161</v>
      </c>
      <c r="BK89" s="102">
        <f t="shared" si="83"/>
        <v>0</v>
      </c>
      <c r="BL89" s="102">
        <f t="shared" si="140"/>
        <v>0</v>
      </c>
      <c r="BM89" s="102">
        <f t="shared" si="85"/>
        <v>4944161</v>
      </c>
      <c r="BN89" s="102">
        <f t="shared" si="141"/>
        <v>0</v>
      </c>
      <c r="BO89" s="102">
        <f t="shared" si="87"/>
        <v>0</v>
      </c>
      <c r="BP89" s="102">
        <f t="shared" si="142"/>
        <v>0</v>
      </c>
      <c r="BQ89" s="102">
        <f t="shared" si="89"/>
        <v>0</v>
      </c>
      <c r="BR89" s="175">
        <f t="shared" si="90"/>
        <v>0</v>
      </c>
      <c r="BS89" s="102">
        <f t="shared" si="91"/>
        <v>0</v>
      </c>
      <c r="BT89" s="102">
        <f t="shared" si="92"/>
        <v>0</v>
      </c>
      <c r="BU89" s="204">
        <f t="shared" si="93"/>
        <v>0</v>
      </c>
      <c r="BV89" s="102">
        <f t="shared" si="94"/>
        <v>0</v>
      </c>
      <c r="BW89" s="102">
        <f t="shared" si="95"/>
        <v>0</v>
      </c>
      <c r="BX89" s="102">
        <f t="shared" si="96"/>
        <v>0</v>
      </c>
      <c r="BY89" s="102">
        <f t="shared" si="97"/>
        <v>0</v>
      </c>
      <c r="BZ89" s="102">
        <f t="shared" si="98"/>
        <v>0</v>
      </c>
      <c r="CA89" s="102">
        <f t="shared" si="99"/>
        <v>0</v>
      </c>
      <c r="CB89" s="102">
        <f t="shared" si="74"/>
        <v>4944161</v>
      </c>
      <c r="CC89" s="102">
        <f t="shared" si="74"/>
        <v>4944161</v>
      </c>
      <c r="CD89" s="108"/>
      <c r="CE89" s="94"/>
    </row>
    <row r="90" spans="1:83" ht="78.75" x14ac:dyDescent="0.4">
      <c r="B90" s="11"/>
      <c r="C90" s="51" t="s">
        <v>125</v>
      </c>
      <c r="D90" s="75">
        <f>D91</f>
        <v>0</v>
      </c>
      <c r="E90" s="75">
        <f>E91</f>
        <v>0</v>
      </c>
      <c r="F90" s="75">
        <f>F91</f>
        <v>0</v>
      </c>
      <c r="G90" s="173">
        <f>G91</f>
        <v>1700000</v>
      </c>
      <c r="H90" s="173">
        <f>H91</f>
        <v>0</v>
      </c>
      <c r="I90" s="170">
        <f t="shared" si="149"/>
        <v>1700000</v>
      </c>
      <c r="J90" s="173">
        <f t="shared" ref="J90:U90" si="162">J91</f>
        <v>0</v>
      </c>
      <c r="K90" s="173">
        <f t="shared" si="162"/>
        <v>0</v>
      </c>
      <c r="L90" s="173">
        <f t="shared" si="162"/>
        <v>0</v>
      </c>
      <c r="M90" s="173">
        <f t="shared" si="162"/>
        <v>1700000</v>
      </c>
      <c r="N90" s="173">
        <f t="shared" si="162"/>
        <v>0</v>
      </c>
      <c r="O90" s="232">
        <f t="shared" si="162"/>
        <v>0</v>
      </c>
      <c r="P90" s="173">
        <f t="shared" si="162"/>
        <v>0</v>
      </c>
      <c r="Q90" s="75">
        <f t="shared" si="162"/>
        <v>0</v>
      </c>
      <c r="R90" s="205">
        <f t="shared" si="162"/>
        <v>0</v>
      </c>
      <c r="S90" s="75">
        <f t="shared" si="162"/>
        <v>0</v>
      </c>
      <c r="T90" s="75">
        <f t="shared" si="162"/>
        <v>0</v>
      </c>
      <c r="U90" s="75">
        <f t="shared" si="162"/>
        <v>0</v>
      </c>
      <c r="V90" s="49">
        <f t="shared" si="147"/>
        <v>1700000</v>
      </c>
      <c r="W90" s="163">
        <f t="shared" si="66"/>
        <v>0</v>
      </c>
      <c r="X90" s="12"/>
      <c r="Y90" s="11"/>
      <c r="Z90" s="51" t="s">
        <v>125</v>
      </c>
      <c r="AA90" s="75">
        <f>AA91</f>
        <v>1700000</v>
      </c>
      <c r="AB90" s="50">
        <f t="shared" si="150"/>
        <v>0</v>
      </c>
      <c r="AC90" s="50">
        <f t="shared" si="136"/>
        <v>0</v>
      </c>
      <c r="AD90" s="50">
        <f t="shared" si="136"/>
        <v>1700000</v>
      </c>
      <c r="AE90" s="50">
        <f t="shared" si="136"/>
        <v>0</v>
      </c>
      <c r="AF90" s="49">
        <f t="shared" si="136"/>
        <v>1700000</v>
      </c>
      <c r="AG90" s="75">
        <f>AG91</f>
        <v>0</v>
      </c>
      <c r="AH90" s="75">
        <f>AH91</f>
        <v>0</v>
      </c>
      <c r="AI90" s="75">
        <f t="shared" ref="AI90:AS90" si="163">AI91</f>
        <v>0</v>
      </c>
      <c r="AJ90" s="75">
        <f t="shared" si="163"/>
        <v>0</v>
      </c>
      <c r="AK90" s="75">
        <f t="shared" si="163"/>
        <v>0</v>
      </c>
      <c r="AL90" s="75">
        <f t="shared" si="163"/>
        <v>0</v>
      </c>
      <c r="AM90" s="173">
        <f t="shared" si="163"/>
        <v>0</v>
      </c>
      <c r="AN90" s="75">
        <f t="shared" si="163"/>
        <v>0</v>
      </c>
      <c r="AO90" s="205">
        <f t="shared" si="163"/>
        <v>23469000</v>
      </c>
      <c r="AP90" s="75">
        <f t="shared" si="163"/>
        <v>0</v>
      </c>
      <c r="AQ90" s="75">
        <f t="shared" si="163"/>
        <v>0</v>
      </c>
      <c r="AR90" s="75">
        <f t="shared" si="163"/>
        <v>0</v>
      </c>
      <c r="AS90" s="75">
        <f t="shared" si="163"/>
        <v>23469000</v>
      </c>
      <c r="AT90" s="12"/>
      <c r="AU90" s="12"/>
      <c r="AV90" s="11"/>
      <c r="AW90" s="51" t="str">
        <f t="shared" si="153"/>
        <v>OTRAS TRANSFERENCIAS</v>
      </c>
      <c r="AX90" s="75">
        <f>AX91</f>
        <v>1700000</v>
      </c>
      <c r="AY90" s="50">
        <f t="shared" si="138"/>
        <v>0</v>
      </c>
      <c r="AZ90" s="50">
        <f t="shared" si="138"/>
        <v>0</v>
      </c>
      <c r="BA90" s="50">
        <f t="shared" si="138"/>
        <v>1700000</v>
      </c>
      <c r="BB90" s="50">
        <f t="shared" si="138"/>
        <v>0</v>
      </c>
      <c r="BC90" s="49">
        <f t="shared" si="138"/>
        <v>1700000</v>
      </c>
      <c r="BD90" s="102">
        <f t="shared" si="77"/>
        <v>0</v>
      </c>
      <c r="BE90" s="102">
        <f t="shared" si="78"/>
        <v>0</v>
      </c>
      <c r="BF90" s="102">
        <f t="shared" si="79"/>
        <v>0</v>
      </c>
      <c r="BG90" s="102">
        <f t="shared" si="80"/>
        <v>0</v>
      </c>
      <c r="BH90" s="102">
        <f t="shared" si="81"/>
        <v>0</v>
      </c>
      <c r="BI90" s="102">
        <f t="shared" si="102"/>
        <v>0</v>
      </c>
      <c r="BJ90" s="102">
        <f t="shared" si="139"/>
        <v>1700000</v>
      </c>
      <c r="BK90" s="102">
        <f t="shared" si="83"/>
        <v>0</v>
      </c>
      <c r="BL90" s="102">
        <f t="shared" si="140"/>
        <v>0</v>
      </c>
      <c r="BM90" s="102">
        <f t="shared" si="85"/>
        <v>0</v>
      </c>
      <c r="BN90" s="102">
        <f t="shared" si="141"/>
        <v>0</v>
      </c>
      <c r="BO90" s="102">
        <f t="shared" si="87"/>
        <v>0</v>
      </c>
      <c r="BP90" s="102">
        <f t="shared" si="142"/>
        <v>0</v>
      </c>
      <c r="BQ90" s="102">
        <f t="shared" si="89"/>
        <v>0</v>
      </c>
      <c r="BR90" s="175">
        <f t="shared" si="90"/>
        <v>0</v>
      </c>
      <c r="BS90" s="102">
        <f t="shared" si="91"/>
        <v>0</v>
      </c>
      <c r="BT90" s="102">
        <f t="shared" si="92"/>
        <v>0</v>
      </c>
      <c r="BU90" s="204">
        <f t="shared" si="93"/>
        <v>23469000</v>
      </c>
      <c r="BV90" s="102">
        <f t="shared" si="94"/>
        <v>0</v>
      </c>
      <c r="BW90" s="102">
        <f t="shared" si="95"/>
        <v>0</v>
      </c>
      <c r="BX90" s="102">
        <f t="shared" si="96"/>
        <v>0</v>
      </c>
      <c r="BY90" s="102">
        <f t="shared" si="97"/>
        <v>0</v>
      </c>
      <c r="BZ90" s="102">
        <f t="shared" si="98"/>
        <v>0</v>
      </c>
      <c r="CA90" s="102">
        <f t="shared" si="99"/>
        <v>0</v>
      </c>
      <c r="CB90" s="102">
        <f t="shared" si="74"/>
        <v>1700000</v>
      </c>
      <c r="CC90" s="102">
        <f t="shared" si="74"/>
        <v>23469000</v>
      </c>
      <c r="CD90" s="108"/>
      <c r="CE90" s="94"/>
    </row>
    <row r="91" spans="1:83" ht="66" customHeight="1" x14ac:dyDescent="0.4">
      <c r="B91" s="11"/>
      <c r="C91" s="52" t="s">
        <v>213</v>
      </c>
      <c r="D91" s="49">
        <v>0</v>
      </c>
      <c r="E91" s="75">
        <v>0</v>
      </c>
      <c r="F91" s="75">
        <v>0</v>
      </c>
      <c r="G91" s="173">
        <v>1700000</v>
      </c>
      <c r="H91" s="173">
        <v>0</v>
      </c>
      <c r="I91" s="169">
        <f t="shared" si="149"/>
        <v>1700000</v>
      </c>
      <c r="J91" s="169"/>
      <c r="K91" s="169"/>
      <c r="L91" s="169"/>
      <c r="M91" s="169">
        <v>1700000</v>
      </c>
      <c r="N91" s="169"/>
      <c r="O91" s="229"/>
      <c r="P91" s="169"/>
      <c r="Q91" s="49"/>
      <c r="R91" s="197"/>
      <c r="S91" s="49"/>
      <c r="T91" s="49"/>
      <c r="U91" s="49"/>
      <c r="V91" s="49">
        <f t="shared" si="147"/>
        <v>1700000</v>
      </c>
      <c r="W91" s="163">
        <f t="shared" si="66"/>
        <v>0</v>
      </c>
      <c r="X91" s="12"/>
      <c r="Y91" s="11"/>
      <c r="Z91" s="52" t="s">
        <v>126</v>
      </c>
      <c r="AA91" s="49">
        <f>I91</f>
        <v>1700000</v>
      </c>
      <c r="AB91" s="50">
        <f t="shared" si="150"/>
        <v>0</v>
      </c>
      <c r="AC91" s="50">
        <f t="shared" si="136"/>
        <v>0</v>
      </c>
      <c r="AD91" s="50">
        <f t="shared" si="136"/>
        <v>1700000</v>
      </c>
      <c r="AE91" s="50">
        <f t="shared" si="136"/>
        <v>0</v>
      </c>
      <c r="AF91" s="49">
        <f t="shared" si="136"/>
        <v>1700000</v>
      </c>
      <c r="AG91" s="49">
        <v>0</v>
      </c>
      <c r="AH91" s="49">
        <v>0</v>
      </c>
      <c r="AI91" s="49">
        <v>0</v>
      </c>
      <c r="AJ91" s="49">
        <v>0</v>
      </c>
      <c r="AK91" s="49">
        <v>0</v>
      </c>
      <c r="AL91" s="49">
        <v>0</v>
      </c>
      <c r="AM91" s="169">
        <v>0</v>
      </c>
      <c r="AN91" s="49">
        <v>0</v>
      </c>
      <c r="AO91" s="197">
        <v>23469000</v>
      </c>
      <c r="AP91" s="49">
        <v>0</v>
      </c>
      <c r="AQ91" s="49">
        <v>0</v>
      </c>
      <c r="AR91" s="49">
        <v>0</v>
      </c>
      <c r="AS91" s="158">
        <f t="shared" si="73"/>
        <v>23469000</v>
      </c>
      <c r="AT91" s="12"/>
      <c r="AU91" s="12"/>
      <c r="AV91" s="11"/>
      <c r="AW91" s="51" t="str">
        <f t="shared" si="153"/>
        <v>Sentencias y Conciliaciones - indemnizacion por retiro de personal</v>
      </c>
      <c r="AX91" s="49">
        <f>AF91</f>
        <v>1700000</v>
      </c>
      <c r="AY91" s="50">
        <f t="shared" si="138"/>
        <v>0</v>
      </c>
      <c r="AZ91" s="50">
        <f t="shared" si="138"/>
        <v>0</v>
      </c>
      <c r="BA91" s="50">
        <f t="shared" si="138"/>
        <v>1700000</v>
      </c>
      <c r="BB91" s="50">
        <f t="shared" si="138"/>
        <v>0</v>
      </c>
      <c r="BC91" s="49">
        <f t="shared" si="138"/>
        <v>1700000</v>
      </c>
      <c r="BD91" s="102">
        <f t="shared" si="77"/>
        <v>0</v>
      </c>
      <c r="BE91" s="102">
        <f t="shared" si="78"/>
        <v>0</v>
      </c>
      <c r="BF91" s="102">
        <f t="shared" si="79"/>
        <v>0</v>
      </c>
      <c r="BG91" s="102">
        <f t="shared" si="80"/>
        <v>0</v>
      </c>
      <c r="BH91" s="102">
        <f t="shared" si="81"/>
        <v>0</v>
      </c>
      <c r="BI91" s="102">
        <f t="shared" si="102"/>
        <v>0</v>
      </c>
      <c r="BJ91" s="102">
        <f t="shared" si="139"/>
        <v>1700000</v>
      </c>
      <c r="BK91" s="102">
        <f t="shared" si="83"/>
        <v>0</v>
      </c>
      <c r="BL91" s="102">
        <f t="shared" si="140"/>
        <v>0</v>
      </c>
      <c r="BM91" s="102">
        <f t="shared" si="85"/>
        <v>0</v>
      </c>
      <c r="BN91" s="102">
        <f t="shared" si="141"/>
        <v>0</v>
      </c>
      <c r="BO91" s="102">
        <f t="shared" si="87"/>
        <v>0</v>
      </c>
      <c r="BP91" s="102">
        <f t="shared" si="142"/>
        <v>0</v>
      </c>
      <c r="BQ91" s="102">
        <f t="shared" si="89"/>
        <v>0</v>
      </c>
      <c r="BR91" s="175">
        <f t="shared" si="90"/>
        <v>0</v>
      </c>
      <c r="BS91" s="102">
        <f t="shared" si="91"/>
        <v>0</v>
      </c>
      <c r="BT91" s="102">
        <f t="shared" si="92"/>
        <v>0</v>
      </c>
      <c r="BU91" s="204">
        <f t="shared" si="93"/>
        <v>23469000</v>
      </c>
      <c r="BV91" s="102">
        <f t="shared" si="94"/>
        <v>0</v>
      </c>
      <c r="BW91" s="102">
        <f t="shared" si="95"/>
        <v>0</v>
      </c>
      <c r="BX91" s="102">
        <f t="shared" si="96"/>
        <v>0</v>
      </c>
      <c r="BY91" s="102">
        <f t="shared" si="97"/>
        <v>0</v>
      </c>
      <c r="BZ91" s="102">
        <f t="shared" si="98"/>
        <v>0</v>
      </c>
      <c r="CA91" s="102">
        <f t="shared" si="99"/>
        <v>0</v>
      </c>
      <c r="CB91" s="102">
        <f t="shared" si="74"/>
        <v>1700000</v>
      </c>
      <c r="CC91" s="102">
        <f t="shared" si="74"/>
        <v>23469000</v>
      </c>
      <c r="CD91" s="108"/>
      <c r="CE91" s="94"/>
    </row>
    <row r="92" spans="1:83" s="15" customFormat="1" ht="26.25" x14ac:dyDescent="0.4">
      <c r="B92" s="16">
        <v>2</v>
      </c>
      <c r="C92" s="53" t="s">
        <v>127</v>
      </c>
      <c r="D92" s="50">
        <f>SUM(D93:D94)</f>
        <v>0</v>
      </c>
      <c r="E92" s="50">
        <f>SUM(E93:E94)</f>
        <v>0</v>
      </c>
      <c r="F92" s="50">
        <f>SUM(F93:F94)</f>
        <v>0</v>
      </c>
      <c r="G92" s="170">
        <f>SUM(G93:G94)</f>
        <v>0</v>
      </c>
      <c r="H92" s="170">
        <f>SUM(H93:H94)</f>
        <v>0</v>
      </c>
      <c r="I92" s="169">
        <f t="shared" si="149"/>
        <v>0</v>
      </c>
      <c r="J92" s="170">
        <f t="shared" ref="J92:U92" si="164">SUM(J93:J94)</f>
        <v>0</v>
      </c>
      <c r="K92" s="170">
        <f t="shared" si="164"/>
        <v>0</v>
      </c>
      <c r="L92" s="170">
        <f t="shared" si="164"/>
        <v>0</v>
      </c>
      <c r="M92" s="170">
        <f t="shared" si="164"/>
        <v>0</v>
      </c>
      <c r="N92" s="170">
        <f t="shared" si="164"/>
        <v>0</v>
      </c>
      <c r="O92" s="228">
        <f t="shared" si="164"/>
        <v>0</v>
      </c>
      <c r="P92" s="170">
        <f t="shared" si="164"/>
        <v>0</v>
      </c>
      <c r="Q92" s="50">
        <f t="shared" si="164"/>
        <v>0</v>
      </c>
      <c r="R92" s="206">
        <f t="shared" si="164"/>
        <v>0</v>
      </c>
      <c r="S92" s="50">
        <f t="shared" si="164"/>
        <v>0</v>
      </c>
      <c r="T92" s="50">
        <f t="shared" si="164"/>
        <v>0</v>
      </c>
      <c r="U92" s="50">
        <f t="shared" si="164"/>
        <v>0</v>
      </c>
      <c r="V92" s="49">
        <f t="shared" si="147"/>
        <v>0</v>
      </c>
      <c r="W92" s="163">
        <f t="shared" si="66"/>
        <v>0</v>
      </c>
      <c r="X92" s="17"/>
      <c r="Y92" s="16">
        <v>2</v>
      </c>
      <c r="Z92" s="53" t="s">
        <v>127</v>
      </c>
      <c r="AA92" s="50">
        <f>SUM(AA93:AA94)</f>
        <v>0</v>
      </c>
      <c r="AB92" s="50">
        <f t="shared" si="150"/>
        <v>0</v>
      </c>
      <c r="AC92" s="50">
        <f t="shared" si="136"/>
        <v>0</v>
      </c>
      <c r="AD92" s="50">
        <f t="shared" si="136"/>
        <v>0</v>
      </c>
      <c r="AE92" s="50">
        <f t="shared" si="136"/>
        <v>0</v>
      </c>
      <c r="AF92" s="49">
        <f t="shared" si="136"/>
        <v>0</v>
      </c>
      <c r="AG92" s="50">
        <f>SUM(AG93:AG94)</f>
        <v>0</v>
      </c>
      <c r="AH92" s="50">
        <f>SUM(AH93:AH94)</f>
        <v>0</v>
      </c>
      <c r="AI92" s="102">
        <f t="shared" ref="AI92:AR92" si="165">SUM(AI93:AI94)</f>
        <v>0</v>
      </c>
      <c r="AJ92" s="102">
        <f t="shared" si="165"/>
        <v>0</v>
      </c>
      <c r="AK92" s="102">
        <f t="shared" si="165"/>
        <v>0</v>
      </c>
      <c r="AL92" s="102">
        <f t="shared" si="165"/>
        <v>0</v>
      </c>
      <c r="AM92" s="175">
        <f t="shared" si="165"/>
        <v>0</v>
      </c>
      <c r="AN92" s="102">
        <f t="shared" si="165"/>
        <v>0</v>
      </c>
      <c r="AO92" s="204">
        <v>0</v>
      </c>
      <c r="AP92" s="102">
        <f t="shared" si="165"/>
        <v>0</v>
      </c>
      <c r="AQ92" s="102">
        <f t="shared" si="165"/>
        <v>0</v>
      </c>
      <c r="AR92" s="102">
        <f t="shared" si="165"/>
        <v>0</v>
      </c>
      <c r="AS92" s="158">
        <f t="shared" si="73"/>
        <v>0</v>
      </c>
      <c r="AT92" s="17"/>
      <c r="AU92" s="17"/>
      <c r="AV92" s="16">
        <v>2</v>
      </c>
      <c r="AW92" s="51" t="str">
        <f t="shared" si="153"/>
        <v>Deuda</v>
      </c>
      <c r="AX92" s="50">
        <f>SUM(AX93:AX94)</f>
        <v>0</v>
      </c>
      <c r="AY92" s="50">
        <f t="shared" si="138"/>
        <v>0</v>
      </c>
      <c r="AZ92" s="50">
        <f t="shared" si="138"/>
        <v>0</v>
      </c>
      <c r="BA92" s="50">
        <f t="shared" si="138"/>
        <v>0</v>
      </c>
      <c r="BB92" s="50">
        <f t="shared" si="138"/>
        <v>0</v>
      </c>
      <c r="BC92" s="49">
        <f t="shared" si="138"/>
        <v>0</v>
      </c>
      <c r="BD92" s="102">
        <f t="shared" si="77"/>
        <v>0</v>
      </c>
      <c r="BE92" s="102">
        <f t="shared" si="78"/>
        <v>0</v>
      </c>
      <c r="BF92" s="102">
        <f t="shared" si="79"/>
        <v>0</v>
      </c>
      <c r="BG92" s="102">
        <f t="shared" si="80"/>
        <v>0</v>
      </c>
      <c r="BH92" s="102">
        <f t="shared" si="81"/>
        <v>0</v>
      </c>
      <c r="BI92" s="102">
        <f t="shared" si="102"/>
        <v>0</v>
      </c>
      <c r="BJ92" s="102">
        <f t="shared" si="139"/>
        <v>0</v>
      </c>
      <c r="BK92" s="102">
        <f t="shared" si="83"/>
        <v>0</v>
      </c>
      <c r="BL92" s="102">
        <f t="shared" si="140"/>
        <v>0</v>
      </c>
      <c r="BM92" s="102">
        <f t="shared" si="85"/>
        <v>0</v>
      </c>
      <c r="BN92" s="102">
        <f t="shared" si="141"/>
        <v>0</v>
      </c>
      <c r="BO92" s="102">
        <f t="shared" si="87"/>
        <v>0</v>
      </c>
      <c r="BP92" s="102">
        <f t="shared" si="142"/>
        <v>0</v>
      </c>
      <c r="BQ92" s="102">
        <f t="shared" si="89"/>
        <v>0</v>
      </c>
      <c r="BR92" s="175">
        <f t="shared" si="90"/>
        <v>0</v>
      </c>
      <c r="BS92" s="102">
        <f t="shared" si="91"/>
        <v>0</v>
      </c>
      <c r="BT92" s="102">
        <f t="shared" si="92"/>
        <v>0</v>
      </c>
      <c r="BU92" s="204">
        <f t="shared" si="93"/>
        <v>0</v>
      </c>
      <c r="BV92" s="102">
        <f t="shared" si="94"/>
        <v>0</v>
      </c>
      <c r="BW92" s="102">
        <f t="shared" si="95"/>
        <v>0</v>
      </c>
      <c r="BX92" s="102">
        <f t="shared" si="96"/>
        <v>0</v>
      </c>
      <c r="BY92" s="102">
        <f t="shared" si="97"/>
        <v>0</v>
      </c>
      <c r="BZ92" s="102">
        <f t="shared" si="98"/>
        <v>0</v>
      </c>
      <c r="CA92" s="102">
        <f t="shared" si="99"/>
        <v>0</v>
      </c>
      <c r="CB92" s="102">
        <f t="shared" si="74"/>
        <v>0</v>
      </c>
      <c r="CC92" s="102">
        <f t="shared" si="74"/>
        <v>0</v>
      </c>
      <c r="CD92" s="111"/>
      <c r="CE92" s="97"/>
    </row>
    <row r="93" spans="1:83" ht="26.25" x14ac:dyDescent="0.4">
      <c r="B93" s="11"/>
      <c r="C93" s="54" t="s">
        <v>128</v>
      </c>
      <c r="D93" s="49">
        <v>0</v>
      </c>
      <c r="E93" s="49">
        <v>0</v>
      </c>
      <c r="F93" s="49">
        <v>0</v>
      </c>
      <c r="G93" s="169">
        <v>0</v>
      </c>
      <c r="H93" s="169">
        <v>0</v>
      </c>
      <c r="I93" s="169">
        <f t="shared" si="149"/>
        <v>0</v>
      </c>
      <c r="J93" s="169">
        <v>0</v>
      </c>
      <c r="K93" s="169">
        <v>0</v>
      </c>
      <c r="L93" s="169">
        <v>0</v>
      </c>
      <c r="M93" s="169">
        <v>0</v>
      </c>
      <c r="N93" s="169">
        <v>0</v>
      </c>
      <c r="O93" s="229">
        <v>0</v>
      </c>
      <c r="P93" s="169">
        <v>0</v>
      </c>
      <c r="Q93" s="49">
        <v>0</v>
      </c>
      <c r="R93" s="197">
        <v>0</v>
      </c>
      <c r="S93" s="49">
        <v>0</v>
      </c>
      <c r="T93" s="49">
        <v>0</v>
      </c>
      <c r="U93" s="49">
        <v>0</v>
      </c>
      <c r="V93" s="49">
        <f t="shared" si="147"/>
        <v>0</v>
      </c>
      <c r="W93" s="163">
        <f t="shared" si="66"/>
        <v>0</v>
      </c>
      <c r="X93" s="12"/>
      <c r="Y93" s="11"/>
      <c r="Z93" s="54" t="s">
        <v>128</v>
      </c>
      <c r="AA93" s="49">
        <f>I93</f>
        <v>0</v>
      </c>
      <c r="AB93" s="50">
        <f t="shared" si="150"/>
        <v>0</v>
      </c>
      <c r="AC93" s="50">
        <f t="shared" si="136"/>
        <v>0</v>
      </c>
      <c r="AD93" s="50">
        <f t="shared" si="136"/>
        <v>0</v>
      </c>
      <c r="AE93" s="50">
        <f t="shared" si="136"/>
        <v>0</v>
      </c>
      <c r="AF93" s="49">
        <f t="shared" si="136"/>
        <v>0</v>
      </c>
      <c r="AG93" s="49">
        <v>0</v>
      </c>
      <c r="AH93" s="49">
        <v>0</v>
      </c>
      <c r="AI93" s="100">
        <v>0</v>
      </c>
      <c r="AJ93" s="100">
        <v>0</v>
      </c>
      <c r="AK93" s="100">
        <v>0</v>
      </c>
      <c r="AL93" s="100">
        <v>0</v>
      </c>
      <c r="AM93" s="172">
        <v>0</v>
      </c>
      <c r="AN93" s="198">
        <v>0</v>
      </c>
      <c r="AO93" s="198">
        <v>0</v>
      </c>
      <c r="AP93" s="100">
        <v>0</v>
      </c>
      <c r="AQ93" s="100">
        <v>0</v>
      </c>
      <c r="AR93" s="100">
        <v>0</v>
      </c>
      <c r="AS93" s="158">
        <f t="shared" si="73"/>
        <v>0</v>
      </c>
      <c r="AT93" s="12"/>
      <c r="AU93" s="12"/>
      <c r="AV93" s="11"/>
      <c r="AW93" s="51" t="str">
        <f t="shared" si="153"/>
        <v xml:space="preserve"> Amortizacion</v>
      </c>
      <c r="AX93" s="49">
        <f>AF93</f>
        <v>0</v>
      </c>
      <c r="AY93" s="50">
        <f t="shared" si="138"/>
        <v>0</v>
      </c>
      <c r="AZ93" s="50">
        <f t="shared" si="138"/>
        <v>0</v>
      </c>
      <c r="BA93" s="50">
        <f t="shared" si="138"/>
        <v>0</v>
      </c>
      <c r="BB93" s="50">
        <f t="shared" si="138"/>
        <v>0</v>
      </c>
      <c r="BC93" s="49">
        <f t="shared" si="138"/>
        <v>0</v>
      </c>
      <c r="BD93" s="102">
        <f t="shared" si="77"/>
        <v>0</v>
      </c>
      <c r="BE93" s="102">
        <f t="shared" si="78"/>
        <v>0</v>
      </c>
      <c r="BF93" s="102">
        <f t="shared" si="79"/>
        <v>0</v>
      </c>
      <c r="BG93" s="102">
        <f t="shared" si="80"/>
        <v>0</v>
      </c>
      <c r="BH93" s="102">
        <f t="shared" si="81"/>
        <v>0</v>
      </c>
      <c r="BI93" s="102">
        <f t="shared" si="102"/>
        <v>0</v>
      </c>
      <c r="BJ93" s="100">
        <f t="shared" si="139"/>
        <v>0</v>
      </c>
      <c r="BK93" s="102">
        <f t="shared" si="83"/>
        <v>0</v>
      </c>
      <c r="BL93" s="100">
        <f t="shared" si="140"/>
        <v>0</v>
      </c>
      <c r="BM93" s="102">
        <f t="shared" si="85"/>
        <v>0</v>
      </c>
      <c r="BN93" s="100">
        <f t="shared" si="141"/>
        <v>0</v>
      </c>
      <c r="BO93" s="102">
        <f t="shared" si="87"/>
        <v>0</v>
      </c>
      <c r="BP93" s="100">
        <f t="shared" si="142"/>
        <v>0</v>
      </c>
      <c r="BQ93" s="102">
        <f t="shared" si="89"/>
        <v>0</v>
      </c>
      <c r="BR93" s="175">
        <f t="shared" si="90"/>
        <v>0</v>
      </c>
      <c r="BS93" s="102">
        <f t="shared" si="91"/>
        <v>0</v>
      </c>
      <c r="BT93" s="102">
        <f t="shared" si="92"/>
        <v>0</v>
      </c>
      <c r="BU93" s="204">
        <f t="shared" si="93"/>
        <v>0</v>
      </c>
      <c r="BV93" s="102">
        <f t="shared" si="94"/>
        <v>0</v>
      </c>
      <c r="BW93" s="102">
        <f t="shared" si="95"/>
        <v>0</v>
      </c>
      <c r="BX93" s="102">
        <f t="shared" si="96"/>
        <v>0</v>
      </c>
      <c r="BY93" s="102">
        <f t="shared" si="97"/>
        <v>0</v>
      </c>
      <c r="BZ93" s="102">
        <f t="shared" si="98"/>
        <v>0</v>
      </c>
      <c r="CA93" s="102">
        <f t="shared" si="99"/>
        <v>0</v>
      </c>
      <c r="CB93" s="102">
        <f t="shared" si="74"/>
        <v>0</v>
      </c>
      <c r="CC93" s="102">
        <f t="shared" si="74"/>
        <v>0</v>
      </c>
      <c r="CD93" s="108"/>
      <c r="CE93" s="94"/>
    </row>
    <row r="94" spans="1:83" ht="52.5" x14ac:dyDescent="0.4">
      <c r="B94" s="11"/>
      <c r="C94" s="54" t="s">
        <v>129</v>
      </c>
      <c r="D94" s="49">
        <v>0</v>
      </c>
      <c r="E94" s="49">
        <v>0</v>
      </c>
      <c r="F94" s="49">
        <v>0</v>
      </c>
      <c r="G94" s="169">
        <v>0</v>
      </c>
      <c r="H94" s="169">
        <v>0</v>
      </c>
      <c r="I94" s="169">
        <f t="shared" si="149"/>
        <v>0</v>
      </c>
      <c r="J94" s="169">
        <v>0</v>
      </c>
      <c r="K94" s="169">
        <v>0</v>
      </c>
      <c r="L94" s="169">
        <v>0</v>
      </c>
      <c r="M94" s="169">
        <v>0</v>
      </c>
      <c r="N94" s="169">
        <v>0</v>
      </c>
      <c r="O94" s="229">
        <v>0</v>
      </c>
      <c r="P94" s="169">
        <v>0</v>
      </c>
      <c r="Q94" s="49">
        <v>0</v>
      </c>
      <c r="R94" s="197">
        <v>0</v>
      </c>
      <c r="S94" s="49">
        <v>0</v>
      </c>
      <c r="T94" s="49">
        <v>0</v>
      </c>
      <c r="U94" s="49">
        <v>0</v>
      </c>
      <c r="V94" s="49">
        <f t="shared" si="147"/>
        <v>0</v>
      </c>
      <c r="W94" s="163">
        <f t="shared" ref="W94:W154" si="166">+I94-V94</f>
        <v>0</v>
      </c>
      <c r="X94" s="12"/>
      <c r="Y94" s="11"/>
      <c r="Z94" s="54" t="s">
        <v>129</v>
      </c>
      <c r="AA94" s="49">
        <f>I94</f>
        <v>0</v>
      </c>
      <c r="AB94" s="50">
        <f t="shared" si="150"/>
        <v>0</v>
      </c>
      <c r="AC94" s="50">
        <f t="shared" si="136"/>
        <v>0</v>
      </c>
      <c r="AD94" s="50">
        <f t="shared" si="136"/>
        <v>0</v>
      </c>
      <c r="AE94" s="50">
        <f t="shared" si="136"/>
        <v>0</v>
      </c>
      <c r="AF94" s="49">
        <f t="shared" si="136"/>
        <v>0</v>
      </c>
      <c r="AG94" s="49">
        <v>0</v>
      </c>
      <c r="AH94" s="49">
        <v>0</v>
      </c>
      <c r="AI94" s="158">
        <v>0</v>
      </c>
      <c r="AJ94" s="158">
        <v>0</v>
      </c>
      <c r="AK94" s="158">
        <v>0</v>
      </c>
      <c r="AL94" s="158">
        <v>0</v>
      </c>
      <c r="AM94" s="176">
        <v>0</v>
      </c>
      <c r="AN94" s="158">
        <v>0</v>
      </c>
      <c r="AO94" s="219">
        <v>0</v>
      </c>
      <c r="AP94" s="158">
        <v>0</v>
      </c>
      <c r="AQ94" s="158">
        <v>0</v>
      </c>
      <c r="AR94" s="158">
        <v>0</v>
      </c>
      <c r="AS94" s="158">
        <f t="shared" si="73"/>
        <v>0</v>
      </c>
      <c r="AT94" s="12"/>
      <c r="AU94" s="12"/>
      <c r="AV94" s="11"/>
      <c r="AW94" s="51" t="str">
        <f t="shared" si="153"/>
        <v xml:space="preserve"> Intereses y otros</v>
      </c>
      <c r="AX94" s="49">
        <f>AF94</f>
        <v>0</v>
      </c>
      <c r="AY94" s="50">
        <f t="shared" si="138"/>
        <v>0</v>
      </c>
      <c r="AZ94" s="50">
        <f t="shared" si="138"/>
        <v>0</v>
      </c>
      <c r="BA94" s="50">
        <f t="shared" si="138"/>
        <v>0</v>
      </c>
      <c r="BB94" s="50">
        <f t="shared" si="138"/>
        <v>0</v>
      </c>
      <c r="BC94" s="49">
        <f t="shared" si="138"/>
        <v>0</v>
      </c>
      <c r="BD94" s="102">
        <f t="shared" si="77"/>
        <v>0</v>
      </c>
      <c r="BE94" s="102">
        <f t="shared" si="78"/>
        <v>0</v>
      </c>
      <c r="BF94" s="102">
        <f t="shared" si="79"/>
        <v>0</v>
      </c>
      <c r="BG94" s="102">
        <f t="shared" si="80"/>
        <v>0</v>
      </c>
      <c r="BH94" s="102">
        <f t="shared" si="81"/>
        <v>0</v>
      </c>
      <c r="BI94" s="102">
        <f t="shared" si="102"/>
        <v>0</v>
      </c>
      <c r="BJ94" s="100">
        <f t="shared" si="139"/>
        <v>0</v>
      </c>
      <c r="BK94" s="102">
        <f t="shared" si="83"/>
        <v>0</v>
      </c>
      <c r="BL94" s="100">
        <f t="shared" si="140"/>
        <v>0</v>
      </c>
      <c r="BM94" s="102">
        <f t="shared" si="85"/>
        <v>0</v>
      </c>
      <c r="BN94" s="100">
        <f t="shared" si="141"/>
        <v>0</v>
      </c>
      <c r="BO94" s="102">
        <f t="shared" si="87"/>
        <v>0</v>
      </c>
      <c r="BP94" s="100">
        <f t="shared" si="142"/>
        <v>0</v>
      </c>
      <c r="BQ94" s="102">
        <f t="shared" si="89"/>
        <v>0</v>
      </c>
      <c r="BR94" s="175">
        <f t="shared" si="90"/>
        <v>0</v>
      </c>
      <c r="BS94" s="102">
        <f t="shared" si="91"/>
        <v>0</v>
      </c>
      <c r="BT94" s="102">
        <f t="shared" si="92"/>
        <v>0</v>
      </c>
      <c r="BU94" s="204">
        <f t="shared" si="93"/>
        <v>0</v>
      </c>
      <c r="BV94" s="102">
        <f t="shared" si="94"/>
        <v>0</v>
      </c>
      <c r="BW94" s="102">
        <f t="shared" si="95"/>
        <v>0</v>
      </c>
      <c r="BX94" s="102">
        <f t="shared" si="96"/>
        <v>0</v>
      </c>
      <c r="BY94" s="102">
        <f t="shared" si="97"/>
        <v>0</v>
      </c>
      <c r="BZ94" s="102">
        <f t="shared" si="98"/>
        <v>0</v>
      </c>
      <c r="CA94" s="102">
        <f t="shared" si="99"/>
        <v>0</v>
      </c>
      <c r="CB94" s="102">
        <f t="shared" si="74"/>
        <v>0</v>
      </c>
      <c r="CC94" s="102">
        <f t="shared" si="74"/>
        <v>0</v>
      </c>
      <c r="CD94" s="108"/>
      <c r="CE94" s="94"/>
    </row>
    <row r="95" spans="1:83" s="15" customFormat="1" ht="26.25" x14ac:dyDescent="0.4">
      <c r="B95" s="16">
        <v>3</v>
      </c>
      <c r="C95" s="53" t="s">
        <v>130</v>
      </c>
      <c r="D95" s="75">
        <f>+D100</f>
        <v>1996000000</v>
      </c>
      <c r="E95" s="75">
        <f>E100+E96</f>
        <v>1704785980</v>
      </c>
      <c r="F95" s="75">
        <f>F100</f>
        <v>182907580</v>
      </c>
      <c r="G95" s="173">
        <v>343865000</v>
      </c>
      <c r="H95" s="173">
        <v>343865000</v>
      </c>
      <c r="I95" s="173">
        <f>+I100+I96</f>
        <v>3517878400</v>
      </c>
      <c r="J95" s="173">
        <f t="shared" ref="J95:K95" si="167">+J100+J96</f>
        <v>0</v>
      </c>
      <c r="K95" s="173">
        <f t="shared" si="167"/>
        <v>0</v>
      </c>
      <c r="L95" s="173">
        <f t="shared" ref="L95:U95" si="168">+L100+L96</f>
        <v>151200000</v>
      </c>
      <c r="M95" s="173">
        <f t="shared" si="168"/>
        <v>75600000</v>
      </c>
      <c r="N95" s="173">
        <f t="shared" si="168"/>
        <v>0</v>
      </c>
      <c r="O95" s="232">
        <f t="shared" si="168"/>
        <v>123966666</v>
      </c>
      <c r="P95" s="173">
        <f t="shared" si="168"/>
        <v>123966666</v>
      </c>
      <c r="Q95" s="173">
        <f t="shared" si="168"/>
        <v>212216666</v>
      </c>
      <c r="R95" s="205">
        <f t="shared" si="168"/>
        <v>628204921</v>
      </c>
      <c r="S95" s="173">
        <f t="shared" si="168"/>
        <v>647478504</v>
      </c>
      <c r="T95" s="173">
        <f>+T100+T96</f>
        <v>1010186132</v>
      </c>
      <c r="U95" s="173">
        <f t="shared" si="168"/>
        <v>545058845</v>
      </c>
      <c r="V95" s="50">
        <f t="shared" si="147"/>
        <v>3517878400</v>
      </c>
      <c r="W95" s="163">
        <f t="shared" si="166"/>
        <v>0</v>
      </c>
      <c r="X95" s="17"/>
      <c r="Y95" s="16">
        <v>3</v>
      </c>
      <c r="Z95" s="53" t="s">
        <v>130</v>
      </c>
      <c r="AA95" s="75">
        <f>+AA100</f>
        <v>1679227420</v>
      </c>
      <c r="AB95" s="50">
        <f t="shared" si="150"/>
        <v>1704785980</v>
      </c>
      <c r="AC95" s="50">
        <f t="shared" si="136"/>
        <v>182907580</v>
      </c>
      <c r="AD95" s="50">
        <f t="shared" si="136"/>
        <v>343865000</v>
      </c>
      <c r="AE95" s="50">
        <f t="shared" si="136"/>
        <v>343865000</v>
      </c>
      <c r="AF95" s="50">
        <f t="shared" si="136"/>
        <v>3517878400</v>
      </c>
      <c r="AG95" s="75">
        <f>AG100</f>
        <v>0</v>
      </c>
      <c r="AH95" s="75">
        <f>AH100</f>
        <v>0</v>
      </c>
      <c r="AI95" s="75">
        <f>+AI100</f>
        <v>60100000</v>
      </c>
      <c r="AJ95" s="75">
        <f>AJ100</f>
        <v>76100000</v>
      </c>
      <c r="AK95" s="75">
        <f>AK100</f>
        <v>78970000</v>
      </c>
      <c r="AL95" s="75">
        <f>+AL100</f>
        <v>11600000</v>
      </c>
      <c r="AM95" s="173">
        <f>+AM100</f>
        <v>0</v>
      </c>
      <c r="AN95" s="75">
        <v>180017158.5</v>
      </c>
      <c r="AO95" s="205">
        <f>+AO100</f>
        <v>316519125.5</v>
      </c>
      <c r="AP95" s="100">
        <v>0</v>
      </c>
      <c r="AQ95" s="100">
        <v>0</v>
      </c>
      <c r="AR95" s="100">
        <v>0</v>
      </c>
      <c r="AS95" s="158">
        <f t="shared" si="73"/>
        <v>723306284</v>
      </c>
      <c r="AT95" s="17"/>
      <c r="AU95" s="17"/>
      <c r="AV95" s="16">
        <v>3</v>
      </c>
      <c r="AW95" s="53" t="s">
        <v>130</v>
      </c>
      <c r="AX95" s="75">
        <f>+AX100</f>
        <v>668616580</v>
      </c>
      <c r="AY95" s="50">
        <f t="shared" si="138"/>
        <v>1704785980</v>
      </c>
      <c r="AZ95" s="50">
        <f t="shared" si="138"/>
        <v>182907580</v>
      </c>
      <c r="BA95" s="50">
        <f t="shared" si="138"/>
        <v>343865000</v>
      </c>
      <c r="BB95" s="50">
        <f t="shared" si="138"/>
        <v>343865000</v>
      </c>
      <c r="BC95" s="49">
        <f t="shared" si="138"/>
        <v>3517878400</v>
      </c>
      <c r="BD95" s="102">
        <f t="shared" ref="BD95:BD129" si="169">J95</f>
        <v>0</v>
      </c>
      <c r="BE95" s="102">
        <f t="shared" ref="BE95:BE129" si="170">AG95</f>
        <v>0</v>
      </c>
      <c r="BF95" s="102">
        <f t="shared" ref="BF95:BF129" si="171">K95</f>
        <v>0</v>
      </c>
      <c r="BG95" s="102">
        <f t="shared" ref="BG95:BG129" si="172">AH95</f>
        <v>0</v>
      </c>
      <c r="BH95" s="102">
        <f t="shared" ref="BH95:BH129" si="173">L95</f>
        <v>151200000</v>
      </c>
      <c r="BI95" s="102">
        <f t="shared" ref="BI95:BI129" si="174">AI95</f>
        <v>60100000</v>
      </c>
      <c r="BJ95" s="102">
        <f t="shared" ref="BJ95:BJ133" si="175">+M95</f>
        <v>75600000</v>
      </c>
      <c r="BK95" s="102">
        <f t="shared" ref="BK95:BK129" si="176">AJ95</f>
        <v>76100000</v>
      </c>
      <c r="BL95" s="102">
        <f t="shared" ref="BL95:BL133" si="177">+N95</f>
        <v>0</v>
      </c>
      <c r="BM95" s="102">
        <f t="shared" ref="BM95:BM129" si="178">AK95</f>
        <v>78970000</v>
      </c>
      <c r="BN95" s="102">
        <f t="shared" ref="BN95:BN133" si="179">+O95</f>
        <v>123966666</v>
      </c>
      <c r="BO95" s="102">
        <f t="shared" ref="BO95:BO129" si="180">AL95</f>
        <v>11600000</v>
      </c>
      <c r="BP95" s="102">
        <f t="shared" ref="BP95:BP133" si="181">+P95</f>
        <v>123966666</v>
      </c>
      <c r="BQ95" s="102">
        <f t="shared" ref="BQ95:BQ129" si="182">AM95</f>
        <v>0</v>
      </c>
      <c r="BR95" s="175">
        <f t="shared" ref="BR95:BR129" si="183">Q95</f>
        <v>212216666</v>
      </c>
      <c r="BS95" s="102">
        <f t="shared" ref="BS95:BS129" si="184">AN95</f>
        <v>180017158.5</v>
      </c>
      <c r="BT95" s="102">
        <f t="shared" ref="BT95:BU129" si="185">R95</f>
        <v>628204921</v>
      </c>
      <c r="BU95" s="102">
        <f t="shared" si="185"/>
        <v>647478504</v>
      </c>
      <c r="BV95" s="102">
        <f t="shared" ref="BV95:BV129" si="186">S95</f>
        <v>647478504</v>
      </c>
      <c r="BW95" s="102">
        <f t="shared" ref="BW95:BW129" si="187">AP95</f>
        <v>0</v>
      </c>
      <c r="BX95" s="102">
        <f t="shared" ref="BX95:BX129" si="188">T95</f>
        <v>1010186132</v>
      </c>
      <c r="BY95" s="102">
        <f t="shared" ref="BY95:BY129" si="189">AQ95</f>
        <v>0</v>
      </c>
      <c r="BZ95" s="102">
        <f t="shared" ref="BZ95:BZ129" si="190">U95</f>
        <v>545058845</v>
      </c>
      <c r="CA95" s="102">
        <f t="shared" ref="CA95:CA129" si="191">AR95</f>
        <v>0</v>
      </c>
      <c r="CB95" s="102">
        <f t="shared" si="74"/>
        <v>3517878400</v>
      </c>
      <c r="CC95" s="102">
        <f t="shared" si="74"/>
        <v>1054265662.5</v>
      </c>
      <c r="CD95" s="111"/>
      <c r="CE95" s="97"/>
    </row>
    <row r="96" spans="1:83" s="15" customFormat="1" ht="26.25" x14ac:dyDescent="0.4">
      <c r="B96" s="16"/>
      <c r="C96" s="51" t="s">
        <v>418</v>
      </c>
      <c r="D96" s="75">
        <f t="shared" ref="D96:F98" si="192">+D97</f>
        <v>0</v>
      </c>
      <c r="E96" s="75">
        <f t="shared" si="192"/>
        <v>1000000000</v>
      </c>
      <c r="F96" s="75">
        <f t="shared" si="192"/>
        <v>0</v>
      </c>
      <c r="G96" s="50"/>
      <c r="H96" s="50"/>
      <c r="I96" s="49">
        <f>+D96+E96</f>
        <v>1000000000</v>
      </c>
      <c r="J96" s="49">
        <v>0</v>
      </c>
      <c r="K96" s="49">
        <v>0</v>
      </c>
      <c r="L96" s="49">
        <v>0</v>
      </c>
      <c r="M96" s="49">
        <v>0</v>
      </c>
      <c r="N96" s="49">
        <v>0</v>
      </c>
      <c r="O96" s="229">
        <v>0</v>
      </c>
      <c r="P96" s="49">
        <v>0</v>
      </c>
      <c r="Q96" s="49">
        <v>0</v>
      </c>
      <c r="R96" s="197">
        <v>0</v>
      </c>
      <c r="S96" s="49">
        <v>0</v>
      </c>
      <c r="T96" s="100">
        <f t="shared" ref="T96:U98" si="193">+T97</f>
        <v>600000000</v>
      </c>
      <c r="U96" s="100">
        <f t="shared" si="193"/>
        <v>400000000</v>
      </c>
      <c r="V96" s="158">
        <f t="shared" ref="V96:V99" si="194">SUM(J96:U96)</f>
        <v>1000000000</v>
      </c>
      <c r="W96" s="163">
        <f t="shared" si="166"/>
        <v>0</v>
      </c>
      <c r="X96" s="17"/>
      <c r="Y96" s="16"/>
      <c r="Z96" s="51" t="s">
        <v>418</v>
      </c>
      <c r="AA96" s="75">
        <f t="shared" ref="AA96:AC98" si="195">+AA97</f>
        <v>0</v>
      </c>
      <c r="AB96" s="75">
        <f t="shared" si="195"/>
        <v>1000000000</v>
      </c>
      <c r="AC96" s="75">
        <f t="shared" si="195"/>
        <v>0</v>
      </c>
      <c r="AD96" s="50"/>
      <c r="AE96" s="50"/>
      <c r="AF96" s="49">
        <f>+AA96+AB96</f>
        <v>1000000000</v>
      </c>
      <c r="AG96" s="49">
        <v>0</v>
      </c>
      <c r="AH96" s="49">
        <v>0</v>
      </c>
      <c r="AI96" s="49">
        <v>0</v>
      </c>
      <c r="AJ96" s="49">
        <v>0</v>
      </c>
      <c r="AK96" s="49">
        <v>0</v>
      </c>
      <c r="AL96" s="49">
        <v>0</v>
      </c>
      <c r="AM96" s="49">
        <v>0</v>
      </c>
      <c r="AN96" s="49">
        <v>0</v>
      </c>
      <c r="AO96" s="255">
        <v>0</v>
      </c>
      <c r="AP96" s="49">
        <v>0</v>
      </c>
      <c r="AQ96" s="100">
        <f t="shared" ref="AQ96:AR98" si="196">+AQ97</f>
        <v>0</v>
      </c>
      <c r="AR96" s="100">
        <f t="shared" si="196"/>
        <v>0</v>
      </c>
      <c r="AS96" s="158">
        <f t="shared" si="73"/>
        <v>0</v>
      </c>
      <c r="AT96" s="17"/>
      <c r="AU96" s="17"/>
      <c r="AV96" s="16"/>
      <c r="AW96" s="53"/>
      <c r="AX96" s="75"/>
      <c r="AY96" s="50"/>
      <c r="AZ96" s="50"/>
      <c r="BA96" s="50"/>
      <c r="BB96" s="50"/>
      <c r="BC96" s="49"/>
      <c r="BD96" s="102"/>
      <c r="BE96" s="102"/>
      <c r="BF96" s="102"/>
      <c r="BG96" s="102"/>
      <c r="BH96" s="102"/>
      <c r="BI96" s="102"/>
      <c r="BJ96" s="102"/>
      <c r="BK96" s="102"/>
      <c r="BL96" s="102"/>
      <c r="BM96" s="102"/>
      <c r="BN96" s="102"/>
      <c r="BO96" s="102"/>
      <c r="BP96" s="102"/>
      <c r="BQ96" s="102"/>
      <c r="BR96" s="175"/>
      <c r="BS96" s="102"/>
      <c r="BT96" s="102"/>
      <c r="BU96" s="204"/>
      <c r="BV96" s="102"/>
      <c r="BW96" s="102"/>
      <c r="BX96" s="102"/>
      <c r="BY96" s="102"/>
      <c r="BZ96" s="102"/>
      <c r="CA96" s="102"/>
      <c r="CB96" s="102"/>
      <c r="CC96" s="102"/>
      <c r="CD96" s="111"/>
      <c r="CE96" s="97"/>
    </row>
    <row r="97" spans="1:83" s="15" customFormat="1" ht="52.5" x14ac:dyDescent="0.4">
      <c r="B97" s="16"/>
      <c r="C97" s="51" t="s">
        <v>419</v>
      </c>
      <c r="D97" s="75">
        <f t="shared" si="192"/>
        <v>0</v>
      </c>
      <c r="E97" s="75">
        <f t="shared" si="192"/>
        <v>1000000000</v>
      </c>
      <c r="F97" s="75">
        <f t="shared" si="192"/>
        <v>0</v>
      </c>
      <c r="G97" s="50"/>
      <c r="H97" s="50"/>
      <c r="I97" s="49">
        <f t="shared" ref="I97:I99" si="197">+D97+E97</f>
        <v>1000000000</v>
      </c>
      <c r="J97" s="49">
        <v>0</v>
      </c>
      <c r="K97" s="49">
        <v>0</v>
      </c>
      <c r="L97" s="49">
        <v>0</v>
      </c>
      <c r="M97" s="49">
        <v>0</v>
      </c>
      <c r="N97" s="49">
        <v>0</v>
      </c>
      <c r="O97" s="229">
        <v>0</v>
      </c>
      <c r="P97" s="49">
        <v>0</v>
      </c>
      <c r="Q97" s="49">
        <v>0</v>
      </c>
      <c r="R97" s="197">
        <v>0</v>
      </c>
      <c r="S97" s="49">
        <v>0</v>
      </c>
      <c r="T97" s="100">
        <f t="shared" si="193"/>
        <v>600000000</v>
      </c>
      <c r="U97" s="100">
        <f t="shared" si="193"/>
        <v>400000000</v>
      </c>
      <c r="V97" s="158">
        <f t="shared" si="194"/>
        <v>1000000000</v>
      </c>
      <c r="W97" s="163">
        <f t="shared" si="166"/>
        <v>0</v>
      </c>
      <c r="X97" s="17"/>
      <c r="Y97" s="16"/>
      <c r="Z97" s="51" t="s">
        <v>419</v>
      </c>
      <c r="AA97" s="75">
        <f t="shared" si="195"/>
        <v>0</v>
      </c>
      <c r="AB97" s="75">
        <f t="shared" si="195"/>
        <v>1000000000</v>
      </c>
      <c r="AC97" s="75">
        <f t="shared" si="195"/>
        <v>0</v>
      </c>
      <c r="AD97" s="50"/>
      <c r="AE97" s="50"/>
      <c r="AF97" s="49">
        <f t="shared" ref="AF97:AF99" si="198">+AA97+AB97</f>
        <v>1000000000</v>
      </c>
      <c r="AG97" s="49">
        <v>0</v>
      </c>
      <c r="AH97" s="49">
        <v>0</v>
      </c>
      <c r="AI97" s="49">
        <v>0</v>
      </c>
      <c r="AJ97" s="49">
        <v>0</v>
      </c>
      <c r="AK97" s="49">
        <v>0</v>
      </c>
      <c r="AL97" s="49">
        <v>0</v>
      </c>
      <c r="AM97" s="49">
        <v>0</v>
      </c>
      <c r="AN97" s="49">
        <v>0</v>
      </c>
      <c r="AO97" s="255">
        <v>0</v>
      </c>
      <c r="AP97" s="49">
        <v>0</v>
      </c>
      <c r="AQ97" s="100">
        <f t="shared" si="196"/>
        <v>0</v>
      </c>
      <c r="AR97" s="100">
        <f t="shared" si="196"/>
        <v>0</v>
      </c>
      <c r="AS97" s="158">
        <f t="shared" si="73"/>
        <v>0</v>
      </c>
      <c r="AT97" s="17"/>
      <c r="AU97" s="17"/>
      <c r="AV97" s="16"/>
      <c r="AW97" s="53"/>
      <c r="AX97" s="75"/>
      <c r="AY97" s="50"/>
      <c r="AZ97" s="50"/>
      <c r="BA97" s="50"/>
      <c r="BB97" s="50"/>
      <c r="BC97" s="49"/>
      <c r="BD97" s="102"/>
      <c r="BE97" s="102"/>
      <c r="BF97" s="102"/>
      <c r="BG97" s="102"/>
      <c r="BH97" s="102"/>
      <c r="BI97" s="102"/>
      <c r="BJ97" s="102"/>
      <c r="BK97" s="102"/>
      <c r="BL97" s="102"/>
      <c r="BM97" s="102"/>
      <c r="BN97" s="102"/>
      <c r="BO97" s="102"/>
      <c r="BP97" s="102"/>
      <c r="BQ97" s="102"/>
      <c r="BR97" s="175"/>
      <c r="BS97" s="102"/>
      <c r="BT97" s="102"/>
      <c r="BU97" s="204"/>
      <c r="BV97" s="102"/>
      <c r="BW97" s="102"/>
      <c r="BX97" s="102"/>
      <c r="BY97" s="102"/>
      <c r="BZ97" s="102"/>
      <c r="CA97" s="102"/>
      <c r="CB97" s="102"/>
      <c r="CC97" s="102"/>
      <c r="CD97" s="111"/>
      <c r="CE97" s="97"/>
    </row>
    <row r="98" spans="1:83" s="15" customFormat="1" ht="52.5" x14ac:dyDescent="0.4">
      <c r="B98" s="16"/>
      <c r="C98" s="51" t="s">
        <v>420</v>
      </c>
      <c r="D98" s="75">
        <f t="shared" si="192"/>
        <v>0</v>
      </c>
      <c r="E98" s="75">
        <f t="shared" si="192"/>
        <v>1000000000</v>
      </c>
      <c r="F98" s="75">
        <f t="shared" si="192"/>
        <v>0</v>
      </c>
      <c r="G98" s="50"/>
      <c r="H98" s="50"/>
      <c r="I98" s="49">
        <f t="shared" si="197"/>
        <v>1000000000</v>
      </c>
      <c r="J98" s="49">
        <v>0</v>
      </c>
      <c r="K98" s="49">
        <v>0</v>
      </c>
      <c r="L98" s="49">
        <v>0</v>
      </c>
      <c r="M98" s="49">
        <v>0</v>
      </c>
      <c r="N98" s="49">
        <v>0</v>
      </c>
      <c r="O98" s="229">
        <v>0</v>
      </c>
      <c r="P98" s="49">
        <v>0</v>
      </c>
      <c r="Q98" s="49">
        <v>0</v>
      </c>
      <c r="R98" s="197">
        <v>0</v>
      </c>
      <c r="S98" s="49">
        <v>0</v>
      </c>
      <c r="T98" s="100">
        <f t="shared" si="193"/>
        <v>600000000</v>
      </c>
      <c r="U98" s="100">
        <f t="shared" si="193"/>
        <v>400000000</v>
      </c>
      <c r="V98" s="158">
        <f t="shared" si="194"/>
        <v>1000000000</v>
      </c>
      <c r="W98" s="163">
        <f t="shared" si="166"/>
        <v>0</v>
      </c>
      <c r="X98" s="17"/>
      <c r="Y98" s="16"/>
      <c r="Z98" s="51" t="s">
        <v>420</v>
      </c>
      <c r="AA98" s="75">
        <f t="shared" si="195"/>
        <v>0</v>
      </c>
      <c r="AB98" s="75">
        <f t="shared" si="195"/>
        <v>1000000000</v>
      </c>
      <c r="AC98" s="75">
        <f t="shared" si="195"/>
        <v>0</v>
      </c>
      <c r="AD98" s="50"/>
      <c r="AE98" s="50"/>
      <c r="AF98" s="49">
        <f t="shared" si="198"/>
        <v>1000000000</v>
      </c>
      <c r="AG98" s="49">
        <v>0</v>
      </c>
      <c r="AH98" s="49">
        <v>0</v>
      </c>
      <c r="AI98" s="49">
        <v>0</v>
      </c>
      <c r="AJ98" s="49">
        <v>0</v>
      </c>
      <c r="AK98" s="49">
        <v>0</v>
      </c>
      <c r="AL98" s="49">
        <v>0</v>
      </c>
      <c r="AM98" s="49">
        <v>0</v>
      </c>
      <c r="AN98" s="49">
        <v>0</v>
      </c>
      <c r="AO98" s="255">
        <v>0</v>
      </c>
      <c r="AP98" s="49">
        <v>0</v>
      </c>
      <c r="AQ98" s="100">
        <f t="shared" si="196"/>
        <v>0</v>
      </c>
      <c r="AR98" s="100">
        <f t="shared" si="196"/>
        <v>0</v>
      </c>
      <c r="AS98" s="158">
        <f t="shared" si="73"/>
        <v>0</v>
      </c>
      <c r="AT98" s="17"/>
      <c r="AU98" s="17"/>
      <c r="AV98" s="16"/>
      <c r="AW98" s="53"/>
      <c r="AX98" s="75"/>
      <c r="AY98" s="50"/>
      <c r="AZ98" s="50"/>
      <c r="BA98" s="50"/>
      <c r="BB98" s="50"/>
      <c r="BC98" s="49"/>
      <c r="BD98" s="102"/>
      <c r="BE98" s="102"/>
      <c r="BF98" s="102"/>
      <c r="BG98" s="102"/>
      <c r="BH98" s="102"/>
      <c r="BI98" s="102"/>
      <c r="BJ98" s="102"/>
      <c r="BK98" s="102"/>
      <c r="BL98" s="102"/>
      <c r="BM98" s="102"/>
      <c r="BN98" s="102"/>
      <c r="BO98" s="102"/>
      <c r="BP98" s="102"/>
      <c r="BQ98" s="102"/>
      <c r="BR98" s="175"/>
      <c r="BS98" s="102"/>
      <c r="BT98" s="102"/>
      <c r="BU98" s="204"/>
      <c r="BV98" s="102"/>
      <c r="BW98" s="102"/>
      <c r="BX98" s="102"/>
      <c r="BY98" s="102"/>
      <c r="BZ98" s="102"/>
      <c r="CA98" s="102"/>
      <c r="CB98" s="102"/>
      <c r="CC98" s="102"/>
      <c r="CD98" s="111"/>
      <c r="CE98" s="97"/>
    </row>
    <row r="99" spans="1:83" s="15" customFormat="1" ht="102" x14ac:dyDescent="0.4">
      <c r="B99" s="16"/>
      <c r="C99" s="52" t="s">
        <v>421</v>
      </c>
      <c r="D99" s="75">
        <v>0</v>
      </c>
      <c r="E99" s="50">
        <v>1000000000</v>
      </c>
      <c r="F99" s="75">
        <v>0</v>
      </c>
      <c r="G99" s="50"/>
      <c r="H99" s="50"/>
      <c r="I99" s="49">
        <f t="shared" si="197"/>
        <v>1000000000</v>
      </c>
      <c r="J99" s="49">
        <v>0</v>
      </c>
      <c r="K99" s="49">
        <v>0</v>
      </c>
      <c r="L99" s="49">
        <v>0</v>
      </c>
      <c r="M99" s="49">
        <v>0</v>
      </c>
      <c r="N99" s="49">
        <v>0</v>
      </c>
      <c r="O99" s="229">
        <v>0</v>
      </c>
      <c r="P99" s="49">
        <v>0</v>
      </c>
      <c r="Q99" s="49">
        <v>0</v>
      </c>
      <c r="R99" s="197">
        <v>0</v>
      </c>
      <c r="S99" s="49">
        <v>0</v>
      </c>
      <c r="T99" s="100">
        <v>600000000</v>
      </c>
      <c r="U99" s="100">
        <v>400000000</v>
      </c>
      <c r="V99" s="158">
        <f t="shared" si="194"/>
        <v>1000000000</v>
      </c>
      <c r="W99" s="163">
        <f t="shared" si="166"/>
        <v>0</v>
      </c>
      <c r="X99" s="17"/>
      <c r="Y99" s="16"/>
      <c r="Z99" s="52" t="s">
        <v>421</v>
      </c>
      <c r="AA99" s="75">
        <v>0</v>
      </c>
      <c r="AB99" s="50">
        <v>1000000000</v>
      </c>
      <c r="AC99" s="75">
        <v>0</v>
      </c>
      <c r="AD99" s="50"/>
      <c r="AE99" s="50"/>
      <c r="AF99" s="49">
        <f t="shared" si="198"/>
        <v>1000000000</v>
      </c>
      <c r="AG99" s="49">
        <v>0</v>
      </c>
      <c r="AH99" s="49">
        <v>0</v>
      </c>
      <c r="AI99" s="49">
        <v>0</v>
      </c>
      <c r="AJ99" s="49">
        <v>0</v>
      </c>
      <c r="AK99" s="49">
        <v>0</v>
      </c>
      <c r="AL99" s="49">
        <v>0</v>
      </c>
      <c r="AM99" s="49">
        <v>0</v>
      </c>
      <c r="AN99" s="49">
        <v>0</v>
      </c>
      <c r="AO99" s="255">
        <v>0</v>
      </c>
      <c r="AP99" s="49">
        <v>0</v>
      </c>
      <c r="AQ99" s="100">
        <v>0</v>
      </c>
      <c r="AR99" s="100">
        <v>0</v>
      </c>
      <c r="AS99" s="158">
        <f t="shared" si="73"/>
        <v>0</v>
      </c>
      <c r="AT99" s="17"/>
      <c r="AU99" s="17"/>
      <c r="AV99" s="16"/>
      <c r="AW99" s="53"/>
      <c r="AX99" s="75"/>
      <c r="AY99" s="50"/>
      <c r="AZ99" s="50"/>
      <c r="BA99" s="50"/>
      <c r="BB99" s="50"/>
      <c r="BC99" s="49"/>
      <c r="BD99" s="102"/>
      <c r="BE99" s="102"/>
      <c r="BF99" s="102"/>
      <c r="BG99" s="102"/>
      <c r="BH99" s="102"/>
      <c r="BI99" s="102"/>
      <c r="BJ99" s="102"/>
      <c r="BK99" s="102"/>
      <c r="BL99" s="102"/>
      <c r="BM99" s="102"/>
      <c r="BN99" s="102"/>
      <c r="BO99" s="102"/>
      <c r="BP99" s="102"/>
      <c r="BQ99" s="102"/>
      <c r="BR99" s="175"/>
      <c r="BS99" s="102"/>
      <c r="BT99" s="102"/>
      <c r="BU99" s="204"/>
      <c r="BV99" s="102"/>
      <c r="BW99" s="102"/>
      <c r="BX99" s="102"/>
      <c r="BY99" s="102"/>
      <c r="BZ99" s="102"/>
      <c r="CA99" s="102"/>
      <c r="CB99" s="102"/>
      <c r="CC99" s="102"/>
      <c r="CD99" s="111"/>
      <c r="CE99" s="97"/>
    </row>
    <row r="100" spans="1:83" s="15" customFormat="1" ht="52.5" x14ac:dyDescent="0.4">
      <c r="B100" s="16"/>
      <c r="C100" s="51" t="s">
        <v>131</v>
      </c>
      <c r="D100" s="75">
        <f>+D101</f>
        <v>1996000000</v>
      </c>
      <c r="E100" s="75">
        <f t="shared" ref="E100:H100" si="199">+E101</f>
        <v>704785980</v>
      </c>
      <c r="F100" s="75">
        <f t="shared" si="199"/>
        <v>182907580</v>
      </c>
      <c r="G100" s="75">
        <f t="shared" si="199"/>
        <v>813840840</v>
      </c>
      <c r="H100" s="75">
        <f t="shared" si="199"/>
        <v>813840840</v>
      </c>
      <c r="I100" s="75">
        <f>+D100+E100-F100+G100-H100</f>
        <v>2517878400</v>
      </c>
      <c r="J100" s="186">
        <f t="shared" ref="I100:J103" si="200">+J101</f>
        <v>0</v>
      </c>
      <c r="K100" s="186">
        <f t="shared" ref="K100:U103" si="201">+K101</f>
        <v>0</v>
      </c>
      <c r="L100" s="186">
        <f t="shared" si="201"/>
        <v>151200000</v>
      </c>
      <c r="M100" s="186">
        <f t="shared" si="201"/>
        <v>75600000</v>
      </c>
      <c r="N100" s="186">
        <f t="shared" si="201"/>
        <v>0</v>
      </c>
      <c r="O100" s="238">
        <f t="shared" si="201"/>
        <v>123966666</v>
      </c>
      <c r="P100" s="186">
        <f t="shared" si="201"/>
        <v>123966666</v>
      </c>
      <c r="Q100" s="165">
        <f t="shared" si="201"/>
        <v>212216666</v>
      </c>
      <c r="R100" s="216">
        <f t="shared" si="201"/>
        <v>628204921</v>
      </c>
      <c r="S100" s="165">
        <f t="shared" si="201"/>
        <v>647478504</v>
      </c>
      <c r="T100" s="165">
        <f t="shared" si="201"/>
        <v>410186132</v>
      </c>
      <c r="U100" s="165">
        <f t="shared" si="201"/>
        <v>145058845</v>
      </c>
      <c r="V100" s="49">
        <f t="shared" si="147"/>
        <v>2517878400</v>
      </c>
      <c r="W100" s="163">
        <f t="shared" si="166"/>
        <v>0</v>
      </c>
      <c r="X100" s="17"/>
      <c r="Y100" s="16"/>
      <c r="Z100" s="51" t="s">
        <v>131</v>
      </c>
      <c r="AA100" s="75">
        <f>+AA101</f>
        <v>1679227420</v>
      </c>
      <c r="AB100" s="50">
        <f t="shared" si="150"/>
        <v>704785980</v>
      </c>
      <c r="AC100" s="50">
        <f t="shared" si="136"/>
        <v>182907580</v>
      </c>
      <c r="AD100" s="50">
        <f t="shared" si="136"/>
        <v>813840840</v>
      </c>
      <c r="AE100" s="50">
        <f t="shared" si="136"/>
        <v>813840840</v>
      </c>
      <c r="AF100" s="49">
        <f t="shared" si="136"/>
        <v>2517878400</v>
      </c>
      <c r="AG100" s="75">
        <f>+AG101+AG105</f>
        <v>0</v>
      </c>
      <c r="AH100" s="75">
        <f>+AH101+AH105</f>
        <v>0</v>
      </c>
      <c r="AI100" s="75">
        <f>+AI101</f>
        <v>60100000</v>
      </c>
      <c r="AJ100" s="75">
        <f>+AJ101+AJ105</f>
        <v>76100000</v>
      </c>
      <c r="AK100" s="75">
        <f>+AK101+AK105</f>
        <v>78970000</v>
      </c>
      <c r="AL100" s="75">
        <f t="shared" ref="AL100:AM103" si="202">+AL101</f>
        <v>11600000</v>
      </c>
      <c r="AM100" s="173">
        <f t="shared" si="202"/>
        <v>0</v>
      </c>
      <c r="AN100" s="75">
        <v>180017158.5</v>
      </c>
      <c r="AO100" s="205">
        <f t="shared" ref="AG100:AR103" si="203">+AO101</f>
        <v>316519125.5</v>
      </c>
      <c r="AP100" s="100"/>
      <c r="AQ100" s="100"/>
      <c r="AR100" s="100"/>
      <c r="AS100" s="158">
        <f t="shared" si="73"/>
        <v>723306284</v>
      </c>
      <c r="AT100" s="17"/>
      <c r="AU100" s="17"/>
      <c r="AV100" s="16"/>
      <c r="AW100" s="51" t="s">
        <v>131</v>
      </c>
      <c r="AX100" s="75">
        <f>+AX101</f>
        <v>668616580</v>
      </c>
      <c r="AY100" s="50">
        <f t="shared" si="138"/>
        <v>704785980</v>
      </c>
      <c r="AZ100" s="50">
        <f t="shared" si="138"/>
        <v>182907580</v>
      </c>
      <c r="BA100" s="50">
        <f t="shared" si="138"/>
        <v>813840840</v>
      </c>
      <c r="BB100" s="50">
        <f t="shared" si="138"/>
        <v>813840840</v>
      </c>
      <c r="BC100" s="49">
        <f t="shared" si="138"/>
        <v>2517878400</v>
      </c>
      <c r="BD100" s="102">
        <f t="shared" si="169"/>
        <v>0</v>
      </c>
      <c r="BE100" s="102">
        <f t="shared" si="170"/>
        <v>0</v>
      </c>
      <c r="BF100" s="102">
        <f t="shared" si="171"/>
        <v>0</v>
      </c>
      <c r="BG100" s="102">
        <f t="shared" si="172"/>
        <v>0</v>
      </c>
      <c r="BH100" s="102">
        <f t="shared" si="173"/>
        <v>151200000</v>
      </c>
      <c r="BI100" s="102">
        <f t="shared" si="174"/>
        <v>60100000</v>
      </c>
      <c r="BJ100" s="102">
        <f t="shared" si="175"/>
        <v>75600000</v>
      </c>
      <c r="BK100" s="102">
        <f t="shared" si="176"/>
        <v>76100000</v>
      </c>
      <c r="BL100" s="102">
        <f t="shared" si="177"/>
        <v>0</v>
      </c>
      <c r="BM100" s="102">
        <f t="shared" si="178"/>
        <v>78970000</v>
      </c>
      <c r="BN100" s="102">
        <f t="shared" si="179"/>
        <v>123966666</v>
      </c>
      <c r="BO100" s="102">
        <f t="shared" si="180"/>
        <v>11600000</v>
      </c>
      <c r="BP100" s="102">
        <f t="shared" si="181"/>
        <v>123966666</v>
      </c>
      <c r="BQ100" s="102">
        <f t="shared" si="182"/>
        <v>0</v>
      </c>
      <c r="BR100" s="175">
        <f t="shared" si="183"/>
        <v>212216666</v>
      </c>
      <c r="BS100" s="102">
        <f t="shared" si="184"/>
        <v>180017158.5</v>
      </c>
      <c r="BT100" s="102">
        <f t="shared" si="185"/>
        <v>628204921</v>
      </c>
      <c r="BU100" s="204">
        <f t="shared" ref="BU100:BU129" si="204">AO100</f>
        <v>316519125.5</v>
      </c>
      <c r="BV100" s="102">
        <f t="shared" si="186"/>
        <v>647478504</v>
      </c>
      <c r="BW100" s="102">
        <f t="shared" si="187"/>
        <v>0</v>
      </c>
      <c r="BX100" s="102">
        <f t="shared" si="188"/>
        <v>410186132</v>
      </c>
      <c r="BY100" s="102">
        <f t="shared" si="189"/>
        <v>0</v>
      </c>
      <c r="BZ100" s="102">
        <f t="shared" si="190"/>
        <v>145058845</v>
      </c>
      <c r="CA100" s="102">
        <f t="shared" si="191"/>
        <v>0</v>
      </c>
      <c r="CB100" s="102">
        <f t="shared" ref="CB100:CC154" si="205">+BD100+BF100+BH100+BJ100+BL100+BN100+BP100+BR100+BT100+BV100+BX100+BZ100</f>
        <v>2517878400</v>
      </c>
      <c r="CC100" s="102">
        <f t="shared" si="205"/>
        <v>723306284</v>
      </c>
      <c r="CD100" s="111"/>
      <c r="CE100" s="97"/>
    </row>
    <row r="101" spans="1:83" s="15" customFormat="1" ht="112.5" customHeight="1" x14ac:dyDescent="0.4">
      <c r="B101" s="16"/>
      <c r="C101" s="51" t="s">
        <v>158</v>
      </c>
      <c r="D101" s="75">
        <f>+D102</f>
        <v>1996000000</v>
      </c>
      <c r="E101" s="75">
        <f t="shared" ref="E101:H103" si="206">+E102</f>
        <v>704785980</v>
      </c>
      <c r="F101" s="75">
        <f t="shared" si="206"/>
        <v>182907580</v>
      </c>
      <c r="G101" s="173">
        <f t="shared" si="206"/>
        <v>813840840</v>
      </c>
      <c r="H101" s="173">
        <f t="shared" si="206"/>
        <v>813840840</v>
      </c>
      <c r="I101" s="173">
        <f t="shared" si="200"/>
        <v>2517878400</v>
      </c>
      <c r="J101" s="186">
        <f t="shared" si="200"/>
        <v>0</v>
      </c>
      <c r="K101" s="186">
        <f t="shared" si="201"/>
        <v>0</v>
      </c>
      <c r="L101" s="186">
        <f t="shared" si="201"/>
        <v>151200000</v>
      </c>
      <c r="M101" s="186">
        <f t="shared" si="201"/>
        <v>75600000</v>
      </c>
      <c r="N101" s="186">
        <f t="shared" si="201"/>
        <v>0</v>
      </c>
      <c r="O101" s="238">
        <f t="shared" si="201"/>
        <v>123966666</v>
      </c>
      <c r="P101" s="186">
        <f t="shared" si="201"/>
        <v>123966666</v>
      </c>
      <c r="Q101" s="165">
        <f t="shared" si="201"/>
        <v>212216666</v>
      </c>
      <c r="R101" s="216">
        <f t="shared" si="201"/>
        <v>628204921</v>
      </c>
      <c r="S101" s="165">
        <f t="shared" si="201"/>
        <v>647478504</v>
      </c>
      <c r="T101" s="165">
        <f t="shared" si="201"/>
        <v>410186132</v>
      </c>
      <c r="U101" s="165">
        <f t="shared" si="201"/>
        <v>145058845</v>
      </c>
      <c r="V101" s="49">
        <f t="shared" si="147"/>
        <v>2517878400</v>
      </c>
      <c r="W101" s="163">
        <f t="shared" si="166"/>
        <v>0</v>
      </c>
      <c r="X101" s="17"/>
      <c r="Y101" s="16"/>
      <c r="Z101" s="51" t="s">
        <v>158</v>
      </c>
      <c r="AA101" s="75">
        <f>+AA102</f>
        <v>1679227420</v>
      </c>
      <c r="AB101" s="50">
        <f t="shared" si="150"/>
        <v>704785980</v>
      </c>
      <c r="AC101" s="50">
        <f t="shared" si="136"/>
        <v>182907580</v>
      </c>
      <c r="AD101" s="50">
        <f t="shared" si="136"/>
        <v>813840840</v>
      </c>
      <c r="AE101" s="50">
        <f t="shared" si="136"/>
        <v>813840840</v>
      </c>
      <c r="AF101" s="49">
        <f t="shared" si="136"/>
        <v>2517878400</v>
      </c>
      <c r="AG101" s="75">
        <f t="shared" si="203"/>
        <v>0</v>
      </c>
      <c r="AH101" s="75">
        <f t="shared" si="203"/>
        <v>0</v>
      </c>
      <c r="AI101" s="75">
        <f>+AI102</f>
        <v>60100000</v>
      </c>
      <c r="AJ101" s="75">
        <f t="shared" si="203"/>
        <v>76100000</v>
      </c>
      <c r="AK101" s="75">
        <f t="shared" si="203"/>
        <v>78970000</v>
      </c>
      <c r="AL101" s="75">
        <f t="shared" si="202"/>
        <v>11600000</v>
      </c>
      <c r="AM101" s="173">
        <f t="shared" si="202"/>
        <v>0</v>
      </c>
      <c r="AN101" s="75">
        <v>180017158.5</v>
      </c>
      <c r="AO101" s="205">
        <f t="shared" si="203"/>
        <v>316519125.5</v>
      </c>
      <c r="AP101" s="75">
        <f t="shared" si="203"/>
        <v>0</v>
      </c>
      <c r="AQ101" s="75">
        <f t="shared" si="203"/>
        <v>0</v>
      </c>
      <c r="AR101" s="75">
        <f t="shared" si="203"/>
        <v>0</v>
      </c>
      <c r="AS101" s="158">
        <f t="shared" ref="AS101:AS129" si="207">SUM(AG101:AR101)</f>
        <v>723306284</v>
      </c>
      <c r="AT101" s="17"/>
      <c r="AU101" s="17"/>
      <c r="AV101" s="16"/>
      <c r="AW101" s="52" t="s">
        <v>158</v>
      </c>
      <c r="AX101" s="75">
        <f>+AX102</f>
        <v>668616580</v>
      </c>
      <c r="AY101" s="50">
        <f t="shared" si="138"/>
        <v>704785980</v>
      </c>
      <c r="AZ101" s="50">
        <f t="shared" si="138"/>
        <v>182907580</v>
      </c>
      <c r="BA101" s="50">
        <f t="shared" si="138"/>
        <v>813840840</v>
      </c>
      <c r="BB101" s="50">
        <f t="shared" si="138"/>
        <v>813840840</v>
      </c>
      <c r="BC101" s="49">
        <f t="shared" si="138"/>
        <v>2517878400</v>
      </c>
      <c r="BD101" s="102">
        <f t="shared" si="169"/>
        <v>0</v>
      </c>
      <c r="BE101" s="102">
        <f t="shared" si="170"/>
        <v>0</v>
      </c>
      <c r="BF101" s="102">
        <f t="shared" si="171"/>
        <v>0</v>
      </c>
      <c r="BG101" s="102">
        <f t="shared" si="172"/>
        <v>0</v>
      </c>
      <c r="BH101" s="102">
        <f t="shared" si="173"/>
        <v>151200000</v>
      </c>
      <c r="BI101" s="102">
        <f t="shared" si="174"/>
        <v>60100000</v>
      </c>
      <c r="BJ101" s="102">
        <f t="shared" si="175"/>
        <v>75600000</v>
      </c>
      <c r="BK101" s="102">
        <f t="shared" si="176"/>
        <v>76100000</v>
      </c>
      <c r="BL101" s="102">
        <f t="shared" si="177"/>
        <v>0</v>
      </c>
      <c r="BM101" s="102">
        <f t="shared" si="178"/>
        <v>78970000</v>
      </c>
      <c r="BN101" s="102">
        <f t="shared" si="179"/>
        <v>123966666</v>
      </c>
      <c r="BO101" s="102">
        <f t="shared" si="180"/>
        <v>11600000</v>
      </c>
      <c r="BP101" s="102">
        <f t="shared" si="181"/>
        <v>123966666</v>
      </c>
      <c r="BQ101" s="102">
        <f t="shared" si="182"/>
        <v>0</v>
      </c>
      <c r="BR101" s="175">
        <f t="shared" si="183"/>
        <v>212216666</v>
      </c>
      <c r="BS101" s="102">
        <f t="shared" si="184"/>
        <v>180017158.5</v>
      </c>
      <c r="BT101" s="102">
        <f t="shared" si="185"/>
        <v>628204921</v>
      </c>
      <c r="BU101" s="204">
        <f t="shared" si="204"/>
        <v>316519125.5</v>
      </c>
      <c r="BV101" s="102">
        <f t="shared" si="186"/>
        <v>647478504</v>
      </c>
      <c r="BW101" s="102">
        <f t="shared" si="187"/>
        <v>0</v>
      </c>
      <c r="BX101" s="102">
        <f t="shared" si="188"/>
        <v>410186132</v>
      </c>
      <c r="BY101" s="102">
        <f t="shared" si="189"/>
        <v>0</v>
      </c>
      <c r="BZ101" s="102">
        <f t="shared" si="190"/>
        <v>145058845</v>
      </c>
      <c r="CA101" s="102">
        <f t="shared" si="191"/>
        <v>0</v>
      </c>
      <c r="CB101" s="102">
        <f t="shared" si="205"/>
        <v>2517878400</v>
      </c>
      <c r="CC101" s="102">
        <f t="shared" si="205"/>
        <v>723306284</v>
      </c>
      <c r="CD101" s="111"/>
      <c r="CE101" s="97"/>
    </row>
    <row r="102" spans="1:83" s="15" customFormat="1" ht="76.5" x14ac:dyDescent="0.4">
      <c r="B102" s="16"/>
      <c r="C102" s="51" t="s">
        <v>132</v>
      </c>
      <c r="D102" s="75">
        <f>+D103</f>
        <v>1996000000</v>
      </c>
      <c r="E102" s="75">
        <f t="shared" si="206"/>
        <v>704785980</v>
      </c>
      <c r="F102" s="75">
        <f t="shared" si="206"/>
        <v>182907580</v>
      </c>
      <c r="G102" s="173">
        <f t="shared" si="206"/>
        <v>813840840</v>
      </c>
      <c r="H102" s="173">
        <f t="shared" si="206"/>
        <v>813840840</v>
      </c>
      <c r="I102" s="173">
        <f t="shared" si="200"/>
        <v>2517878400</v>
      </c>
      <c r="J102" s="186">
        <f t="shared" si="200"/>
        <v>0</v>
      </c>
      <c r="K102" s="186">
        <f t="shared" si="201"/>
        <v>0</v>
      </c>
      <c r="L102" s="186">
        <f t="shared" si="201"/>
        <v>151200000</v>
      </c>
      <c r="M102" s="186">
        <f t="shared" si="201"/>
        <v>75600000</v>
      </c>
      <c r="N102" s="186">
        <f t="shared" si="201"/>
        <v>0</v>
      </c>
      <c r="O102" s="238">
        <f t="shared" si="201"/>
        <v>123966666</v>
      </c>
      <c r="P102" s="186">
        <f t="shared" si="201"/>
        <v>123966666</v>
      </c>
      <c r="Q102" s="165">
        <f t="shared" si="201"/>
        <v>212216666</v>
      </c>
      <c r="R102" s="216">
        <f t="shared" si="201"/>
        <v>628204921</v>
      </c>
      <c r="S102" s="165">
        <f t="shared" si="201"/>
        <v>647478504</v>
      </c>
      <c r="T102" s="165">
        <f t="shared" si="201"/>
        <v>410186132</v>
      </c>
      <c r="U102" s="165">
        <f t="shared" si="201"/>
        <v>145058845</v>
      </c>
      <c r="V102" s="49">
        <f t="shared" si="147"/>
        <v>2517878400</v>
      </c>
      <c r="W102" s="163">
        <f t="shared" si="166"/>
        <v>0</v>
      </c>
      <c r="X102" s="17"/>
      <c r="Y102" s="16"/>
      <c r="Z102" s="51" t="s">
        <v>132</v>
      </c>
      <c r="AA102" s="75">
        <f>+AA103</f>
        <v>1679227420</v>
      </c>
      <c r="AB102" s="50">
        <f t="shared" si="150"/>
        <v>704785980</v>
      </c>
      <c r="AC102" s="50">
        <f t="shared" si="136"/>
        <v>182907580</v>
      </c>
      <c r="AD102" s="50">
        <f t="shared" si="136"/>
        <v>813840840</v>
      </c>
      <c r="AE102" s="50">
        <f t="shared" si="136"/>
        <v>813840840</v>
      </c>
      <c r="AF102" s="49">
        <f t="shared" si="136"/>
        <v>2517878400</v>
      </c>
      <c r="AG102" s="75">
        <f t="shared" si="203"/>
        <v>0</v>
      </c>
      <c r="AH102" s="75">
        <f t="shared" si="203"/>
        <v>0</v>
      </c>
      <c r="AI102" s="75">
        <f>+AI103</f>
        <v>60100000</v>
      </c>
      <c r="AJ102" s="75">
        <f t="shared" si="203"/>
        <v>76100000</v>
      </c>
      <c r="AK102" s="75">
        <f t="shared" si="203"/>
        <v>78970000</v>
      </c>
      <c r="AL102" s="75">
        <f t="shared" si="202"/>
        <v>11600000</v>
      </c>
      <c r="AM102" s="173">
        <f t="shared" si="202"/>
        <v>0</v>
      </c>
      <c r="AN102" s="75">
        <v>180017158.5</v>
      </c>
      <c r="AO102" s="205">
        <f t="shared" si="203"/>
        <v>316519125.5</v>
      </c>
      <c r="AP102" s="75">
        <f t="shared" si="203"/>
        <v>0</v>
      </c>
      <c r="AQ102" s="75">
        <f t="shared" si="203"/>
        <v>0</v>
      </c>
      <c r="AR102" s="75">
        <f t="shared" si="203"/>
        <v>0</v>
      </c>
      <c r="AS102" s="158">
        <f t="shared" si="207"/>
        <v>723306284</v>
      </c>
      <c r="AT102" s="17"/>
      <c r="AU102" s="17"/>
      <c r="AV102" s="16"/>
      <c r="AW102" s="52" t="s">
        <v>132</v>
      </c>
      <c r="AX102" s="75">
        <f>+AX103</f>
        <v>668616580</v>
      </c>
      <c r="AY102" s="50">
        <f t="shared" si="138"/>
        <v>704785980</v>
      </c>
      <c r="AZ102" s="50">
        <f t="shared" si="138"/>
        <v>182907580</v>
      </c>
      <c r="BA102" s="50">
        <f t="shared" si="138"/>
        <v>813840840</v>
      </c>
      <c r="BB102" s="50">
        <f t="shared" si="138"/>
        <v>813840840</v>
      </c>
      <c r="BC102" s="49">
        <f t="shared" si="138"/>
        <v>2517878400</v>
      </c>
      <c r="BD102" s="102">
        <f t="shared" si="169"/>
        <v>0</v>
      </c>
      <c r="BE102" s="102">
        <f t="shared" si="170"/>
        <v>0</v>
      </c>
      <c r="BF102" s="102">
        <f t="shared" si="171"/>
        <v>0</v>
      </c>
      <c r="BG102" s="102">
        <f t="shared" si="172"/>
        <v>0</v>
      </c>
      <c r="BH102" s="102">
        <f t="shared" si="173"/>
        <v>151200000</v>
      </c>
      <c r="BI102" s="102">
        <f t="shared" si="174"/>
        <v>60100000</v>
      </c>
      <c r="BJ102" s="102">
        <f t="shared" si="175"/>
        <v>75600000</v>
      </c>
      <c r="BK102" s="102">
        <f t="shared" si="176"/>
        <v>76100000</v>
      </c>
      <c r="BL102" s="102">
        <f t="shared" si="177"/>
        <v>0</v>
      </c>
      <c r="BM102" s="102">
        <f t="shared" si="178"/>
        <v>78970000</v>
      </c>
      <c r="BN102" s="102">
        <f t="shared" si="179"/>
        <v>123966666</v>
      </c>
      <c r="BO102" s="102">
        <f t="shared" si="180"/>
        <v>11600000</v>
      </c>
      <c r="BP102" s="102">
        <f t="shared" si="181"/>
        <v>123966666</v>
      </c>
      <c r="BQ102" s="102">
        <f t="shared" si="182"/>
        <v>0</v>
      </c>
      <c r="BR102" s="175">
        <f t="shared" si="183"/>
        <v>212216666</v>
      </c>
      <c r="BS102" s="102">
        <f t="shared" si="184"/>
        <v>180017158.5</v>
      </c>
      <c r="BT102" s="102">
        <f t="shared" si="185"/>
        <v>628204921</v>
      </c>
      <c r="BU102" s="204">
        <f t="shared" si="204"/>
        <v>316519125.5</v>
      </c>
      <c r="BV102" s="102">
        <f t="shared" si="186"/>
        <v>647478504</v>
      </c>
      <c r="BW102" s="102">
        <f t="shared" si="187"/>
        <v>0</v>
      </c>
      <c r="BX102" s="102">
        <f t="shared" si="188"/>
        <v>410186132</v>
      </c>
      <c r="BY102" s="102">
        <f t="shared" si="189"/>
        <v>0</v>
      </c>
      <c r="BZ102" s="102">
        <f t="shared" si="190"/>
        <v>145058845</v>
      </c>
      <c r="CA102" s="102">
        <f t="shared" si="191"/>
        <v>0</v>
      </c>
      <c r="CB102" s="102">
        <f t="shared" si="205"/>
        <v>2517878400</v>
      </c>
      <c r="CC102" s="102">
        <f t="shared" si="205"/>
        <v>723306284</v>
      </c>
      <c r="CD102" s="111"/>
      <c r="CE102" s="97"/>
    </row>
    <row r="103" spans="1:83" s="15" customFormat="1" ht="54.75" customHeight="1" x14ac:dyDescent="0.4">
      <c r="B103" s="16"/>
      <c r="C103" s="51" t="s">
        <v>133</v>
      </c>
      <c r="D103" s="75">
        <f>+D104</f>
        <v>1996000000</v>
      </c>
      <c r="E103" s="75">
        <f t="shared" si="206"/>
        <v>704785980</v>
      </c>
      <c r="F103" s="75">
        <f t="shared" si="206"/>
        <v>182907580</v>
      </c>
      <c r="G103" s="173">
        <f t="shared" si="206"/>
        <v>813840840</v>
      </c>
      <c r="H103" s="173">
        <f t="shared" si="206"/>
        <v>813840840</v>
      </c>
      <c r="I103" s="173">
        <f t="shared" si="200"/>
        <v>2517878400</v>
      </c>
      <c r="J103" s="186">
        <f t="shared" si="200"/>
        <v>0</v>
      </c>
      <c r="K103" s="186">
        <f t="shared" si="201"/>
        <v>0</v>
      </c>
      <c r="L103" s="186">
        <f t="shared" si="201"/>
        <v>151200000</v>
      </c>
      <c r="M103" s="186">
        <f t="shared" si="201"/>
        <v>75600000</v>
      </c>
      <c r="N103" s="186">
        <f t="shared" si="201"/>
        <v>0</v>
      </c>
      <c r="O103" s="238">
        <f t="shared" si="201"/>
        <v>123966666</v>
      </c>
      <c r="P103" s="186">
        <f t="shared" si="201"/>
        <v>123966666</v>
      </c>
      <c r="Q103" s="165">
        <f t="shared" si="201"/>
        <v>212216666</v>
      </c>
      <c r="R103" s="216">
        <f t="shared" si="201"/>
        <v>628204921</v>
      </c>
      <c r="S103" s="165">
        <f t="shared" si="201"/>
        <v>647478504</v>
      </c>
      <c r="T103" s="165">
        <f t="shared" si="201"/>
        <v>410186132</v>
      </c>
      <c r="U103" s="165">
        <f t="shared" si="201"/>
        <v>145058845</v>
      </c>
      <c r="V103" s="49">
        <f t="shared" si="147"/>
        <v>2517878400</v>
      </c>
      <c r="W103" s="163">
        <f t="shared" si="166"/>
        <v>0</v>
      </c>
      <c r="X103" s="17"/>
      <c r="Y103" s="16"/>
      <c r="Z103" s="51" t="s">
        <v>133</v>
      </c>
      <c r="AA103" s="75">
        <f>+AA104</f>
        <v>1679227420</v>
      </c>
      <c r="AB103" s="50">
        <f t="shared" si="150"/>
        <v>704785980</v>
      </c>
      <c r="AC103" s="50">
        <f t="shared" si="136"/>
        <v>182907580</v>
      </c>
      <c r="AD103" s="50">
        <f t="shared" si="136"/>
        <v>813840840</v>
      </c>
      <c r="AE103" s="50">
        <f t="shared" si="136"/>
        <v>813840840</v>
      </c>
      <c r="AF103" s="49">
        <f t="shared" si="136"/>
        <v>2517878400</v>
      </c>
      <c r="AG103" s="75">
        <f t="shared" si="203"/>
        <v>0</v>
      </c>
      <c r="AH103" s="75">
        <f t="shared" si="203"/>
        <v>0</v>
      </c>
      <c r="AI103" s="75">
        <f>+AI104</f>
        <v>60100000</v>
      </c>
      <c r="AJ103" s="75">
        <f t="shared" si="203"/>
        <v>76100000</v>
      </c>
      <c r="AK103" s="75">
        <f t="shared" si="203"/>
        <v>78970000</v>
      </c>
      <c r="AL103" s="75">
        <f t="shared" si="202"/>
        <v>11600000</v>
      </c>
      <c r="AM103" s="173">
        <f t="shared" si="202"/>
        <v>0</v>
      </c>
      <c r="AN103" s="75">
        <v>180017158.5</v>
      </c>
      <c r="AO103" s="205">
        <f t="shared" si="203"/>
        <v>316519125.5</v>
      </c>
      <c r="AP103" s="75">
        <f t="shared" si="203"/>
        <v>0</v>
      </c>
      <c r="AQ103" s="75">
        <f t="shared" si="203"/>
        <v>0</v>
      </c>
      <c r="AR103" s="75">
        <f t="shared" si="203"/>
        <v>0</v>
      </c>
      <c r="AS103" s="158">
        <f t="shared" si="207"/>
        <v>723306284</v>
      </c>
      <c r="AT103" s="17"/>
      <c r="AU103" s="17"/>
      <c r="AV103" s="16"/>
      <c r="AW103" s="52" t="s">
        <v>133</v>
      </c>
      <c r="AX103" s="75">
        <f>+AX104</f>
        <v>668616580</v>
      </c>
      <c r="AY103" s="50">
        <f t="shared" si="138"/>
        <v>704785980</v>
      </c>
      <c r="AZ103" s="50">
        <f t="shared" si="138"/>
        <v>182907580</v>
      </c>
      <c r="BA103" s="50">
        <f t="shared" si="138"/>
        <v>813840840</v>
      </c>
      <c r="BB103" s="50">
        <f t="shared" si="138"/>
        <v>813840840</v>
      </c>
      <c r="BC103" s="49">
        <f t="shared" si="138"/>
        <v>2517878400</v>
      </c>
      <c r="BD103" s="102">
        <f t="shared" si="169"/>
        <v>0</v>
      </c>
      <c r="BE103" s="102">
        <f t="shared" si="170"/>
        <v>0</v>
      </c>
      <c r="BF103" s="102">
        <f t="shared" si="171"/>
        <v>0</v>
      </c>
      <c r="BG103" s="102">
        <f t="shared" si="172"/>
        <v>0</v>
      </c>
      <c r="BH103" s="102">
        <f t="shared" si="173"/>
        <v>151200000</v>
      </c>
      <c r="BI103" s="102">
        <f t="shared" si="174"/>
        <v>60100000</v>
      </c>
      <c r="BJ103" s="102">
        <f t="shared" si="175"/>
        <v>75600000</v>
      </c>
      <c r="BK103" s="102">
        <f t="shared" si="176"/>
        <v>76100000</v>
      </c>
      <c r="BL103" s="102">
        <f t="shared" si="177"/>
        <v>0</v>
      </c>
      <c r="BM103" s="102">
        <f t="shared" si="178"/>
        <v>78970000</v>
      </c>
      <c r="BN103" s="102">
        <f t="shared" si="179"/>
        <v>123966666</v>
      </c>
      <c r="BO103" s="102">
        <f t="shared" si="180"/>
        <v>11600000</v>
      </c>
      <c r="BP103" s="102">
        <f t="shared" si="181"/>
        <v>123966666</v>
      </c>
      <c r="BQ103" s="102">
        <f t="shared" si="182"/>
        <v>0</v>
      </c>
      <c r="BR103" s="175">
        <f t="shared" si="183"/>
        <v>212216666</v>
      </c>
      <c r="BS103" s="102">
        <f t="shared" si="184"/>
        <v>180017158.5</v>
      </c>
      <c r="BT103" s="102">
        <f t="shared" si="185"/>
        <v>628204921</v>
      </c>
      <c r="BU103" s="204">
        <f t="shared" si="204"/>
        <v>316519125.5</v>
      </c>
      <c r="BV103" s="102">
        <f t="shared" si="186"/>
        <v>647478504</v>
      </c>
      <c r="BW103" s="102">
        <f t="shared" si="187"/>
        <v>0</v>
      </c>
      <c r="BX103" s="102">
        <f t="shared" si="188"/>
        <v>410186132</v>
      </c>
      <c r="BY103" s="102">
        <f t="shared" si="189"/>
        <v>0</v>
      </c>
      <c r="BZ103" s="102">
        <f t="shared" si="190"/>
        <v>145058845</v>
      </c>
      <c r="CA103" s="102">
        <f t="shared" si="191"/>
        <v>0</v>
      </c>
      <c r="CB103" s="102">
        <f t="shared" si="205"/>
        <v>2517878400</v>
      </c>
      <c r="CC103" s="102">
        <f t="shared" si="205"/>
        <v>723306284</v>
      </c>
      <c r="CD103" s="111"/>
      <c r="CE103" s="97"/>
    </row>
    <row r="104" spans="1:83" s="15" customFormat="1" ht="69" customHeight="1" x14ac:dyDescent="0.4">
      <c r="B104" s="16"/>
      <c r="C104" s="51" t="s">
        <v>133</v>
      </c>
      <c r="D104" s="75">
        <f>+D105+D108+D121+D134</f>
        <v>1996000000</v>
      </c>
      <c r="E104" s="75">
        <f t="shared" ref="E104:H104" si="208">+E105+E108+E121+E134</f>
        <v>704785980</v>
      </c>
      <c r="F104" s="75">
        <f t="shared" si="208"/>
        <v>182907580</v>
      </c>
      <c r="G104" s="75">
        <f>+G105+G108+G121+G134</f>
        <v>813840840</v>
      </c>
      <c r="H104" s="75">
        <f t="shared" si="208"/>
        <v>813840840</v>
      </c>
      <c r="I104" s="173">
        <f>+I105+I108+I121+I134</f>
        <v>2517878400</v>
      </c>
      <c r="J104" s="186">
        <f t="shared" ref="J104:U104" si="209">+J105+J108+J121+J134</f>
        <v>0</v>
      </c>
      <c r="K104" s="186">
        <f t="shared" si="209"/>
        <v>0</v>
      </c>
      <c r="L104" s="186">
        <f t="shared" si="209"/>
        <v>151200000</v>
      </c>
      <c r="M104" s="186">
        <f t="shared" si="209"/>
        <v>75600000</v>
      </c>
      <c r="N104" s="186">
        <f t="shared" si="209"/>
        <v>0</v>
      </c>
      <c r="O104" s="238">
        <f t="shared" si="209"/>
        <v>123966666</v>
      </c>
      <c r="P104" s="186">
        <f t="shared" si="209"/>
        <v>123966666</v>
      </c>
      <c r="Q104" s="165">
        <f t="shared" si="209"/>
        <v>212216666</v>
      </c>
      <c r="R104" s="216">
        <f t="shared" si="209"/>
        <v>628204921</v>
      </c>
      <c r="S104" s="165">
        <f t="shared" si="209"/>
        <v>647478504</v>
      </c>
      <c r="T104" s="165">
        <f t="shared" si="209"/>
        <v>410186132</v>
      </c>
      <c r="U104" s="165">
        <f t="shared" si="209"/>
        <v>145058845</v>
      </c>
      <c r="V104" s="49">
        <f t="shared" si="147"/>
        <v>2517878400</v>
      </c>
      <c r="W104" s="163">
        <f t="shared" si="166"/>
        <v>0</v>
      </c>
      <c r="X104" s="17"/>
      <c r="Y104" s="16"/>
      <c r="Z104" s="51" t="s">
        <v>133</v>
      </c>
      <c r="AA104" s="75">
        <f>+AA105+AA108+AA121+AA134</f>
        <v>1679227420</v>
      </c>
      <c r="AB104" s="50">
        <f t="shared" si="150"/>
        <v>704785980</v>
      </c>
      <c r="AC104" s="50">
        <f t="shared" si="136"/>
        <v>182907580</v>
      </c>
      <c r="AD104" s="50">
        <f t="shared" si="136"/>
        <v>813840840</v>
      </c>
      <c r="AE104" s="50">
        <f t="shared" si="136"/>
        <v>813840840</v>
      </c>
      <c r="AF104" s="49">
        <f t="shared" si="136"/>
        <v>2517878400</v>
      </c>
      <c r="AG104" s="75">
        <v>0</v>
      </c>
      <c r="AH104" s="75">
        <v>0</v>
      </c>
      <c r="AI104" s="75">
        <f>+AI105+AI108+AI121+AI134</f>
        <v>60100000</v>
      </c>
      <c r="AJ104" s="49">
        <v>76100000</v>
      </c>
      <c r="AK104" s="75">
        <v>78970000</v>
      </c>
      <c r="AL104" s="75">
        <f>+AL105+AL108+AL121+AL134</f>
        <v>11600000</v>
      </c>
      <c r="AM104" s="173">
        <f>+AM105+AM108+AM121+AM134</f>
        <v>0</v>
      </c>
      <c r="AN104" s="75">
        <v>180017158.5</v>
      </c>
      <c r="AO104" s="49">
        <f>+AO108+AO121</f>
        <v>316519125.5</v>
      </c>
      <c r="AP104" s="75">
        <v>0</v>
      </c>
      <c r="AQ104" s="75">
        <v>0</v>
      </c>
      <c r="AR104" s="75">
        <v>0</v>
      </c>
      <c r="AS104" s="158">
        <f t="shared" si="207"/>
        <v>723306284</v>
      </c>
      <c r="AT104" s="17"/>
      <c r="AU104" s="17"/>
      <c r="AV104" s="16"/>
      <c r="AW104" s="52" t="s">
        <v>133</v>
      </c>
      <c r="AX104" s="75">
        <f>+AX105+AX108+AX121+AX134</f>
        <v>668616580</v>
      </c>
      <c r="AY104" s="50">
        <f t="shared" si="138"/>
        <v>704785980</v>
      </c>
      <c r="AZ104" s="50">
        <f t="shared" si="138"/>
        <v>182907580</v>
      </c>
      <c r="BA104" s="50">
        <f t="shared" si="138"/>
        <v>813840840</v>
      </c>
      <c r="BB104" s="50">
        <f t="shared" si="138"/>
        <v>813840840</v>
      </c>
      <c r="BC104" s="49">
        <f t="shared" si="138"/>
        <v>2517878400</v>
      </c>
      <c r="BD104" s="102">
        <f t="shared" si="169"/>
        <v>0</v>
      </c>
      <c r="BE104" s="102">
        <f t="shared" si="170"/>
        <v>0</v>
      </c>
      <c r="BF104" s="102">
        <f t="shared" si="171"/>
        <v>0</v>
      </c>
      <c r="BG104" s="102">
        <f t="shared" si="172"/>
        <v>0</v>
      </c>
      <c r="BH104" s="102">
        <f t="shared" si="173"/>
        <v>151200000</v>
      </c>
      <c r="BI104" s="102">
        <f t="shared" si="174"/>
        <v>60100000</v>
      </c>
      <c r="BJ104" s="102">
        <f t="shared" si="175"/>
        <v>75600000</v>
      </c>
      <c r="BK104" s="102">
        <f t="shared" si="176"/>
        <v>76100000</v>
      </c>
      <c r="BL104" s="102">
        <f t="shared" si="177"/>
        <v>0</v>
      </c>
      <c r="BM104" s="102">
        <f t="shared" si="178"/>
        <v>78970000</v>
      </c>
      <c r="BN104" s="102">
        <f t="shared" si="179"/>
        <v>123966666</v>
      </c>
      <c r="BO104" s="102">
        <f t="shared" si="180"/>
        <v>11600000</v>
      </c>
      <c r="BP104" s="102">
        <f t="shared" si="181"/>
        <v>123966666</v>
      </c>
      <c r="BQ104" s="102">
        <f t="shared" si="182"/>
        <v>0</v>
      </c>
      <c r="BR104" s="175">
        <f t="shared" si="183"/>
        <v>212216666</v>
      </c>
      <c r="BS104" s="102">
        <f t="shared" si="184"/>
        <v>180017158.5</v>
      </c>
      <c r="BT104" s="102">
        <f t="shared" si="185"/>
        <v>628204921</v>
      </c>
      <c r="BU104" s="204">
        <f t="shared" si="204"/>
        <v>316519125.5</v>
      </c>
      <c r="BV104" s="102">
        <f t="shared" si="186"/>
        <v>647478504</v>
      </c>
      <c r="BW104" s="102">
        <f t="shared" si="187"/>
        <v>0</v>
      </c>
      <c r="BX104" s="102">
        <f t="shared" si="188"/>
        <v>410186132</v>
      </c>
      <c r="BY104" s="102">
        <f t="shared" si="189"/>
        <v>0</v>
      </c>
      <c r="BZ104" s="102">
        <f t="shared" si="190"/>
        <v>145058845</v>
      </c>
      <c r="CA104" s="102">
        <f t="shared" si="191"/>
        <v>0</v>
      </c>
      <c r="CB104" s="102">
        <f t="shared" si="205"/>
        <v>2517878400</v>
      </c>
      <c r="CC104" s="102">
        <f t="shared" si="205"/>
        <v>723306284</v>
      </c>
      <c r="CD104" s="111"/>
      <c r="CE104" s="97"/>
    </row>
    <row r="105" spans="1:83" s="15" customFormat="1" ht="99.75" customHeight="1" x14ac:dyDescent="0.4">
      <c r="B105" s="16"/>
      <c r="C105" s="51" t="s">
        <v>159</v>
      </c>
      <c r="D105" s="75">
        <f>SUM(D106:D107)</f>
        <v>0</v>
      </c>
      <c r="E105" s="75">
        <f>SUM(E106:E107)</f>
        <v>0</v>
      </c>
      <c r="F105" s="75">
        <f>SUM(F106:F107)</f>
        <v>0</v>
      </c>
      <c r="G105" s="173">
        <f>SUM(G106:G107)</f>
        <v>0</v>
      </c>
      <c r="H105" s="173">
        <f t="shared" ref="E105:H107" si="210">H106</f>
        <v>0</v>
      </c>
      <c r="I105" s="173">
        <f>SUM(I106:I107)</f>
        <v>0</v>
      </c>
      <c r="J105" s="186">
        <f>SUM(J106:J107)</f>
        <v>0</v>
      </c>
      <c r="K105" s="186">
        <f t="shared" ref="K105:U105" si="211">SUM(K106:K107)</f>
        <v>0</v>
      </c>
      <c r="L105" s="186">
        <f t="shared" si="211"/>
        <v>0</v>
      </c>
      <c r="M105" s="186">
        <f t="shared" si="211"/>
        <v>0</v>
      </c>
      <c r="N105" s="186">
        <f t="shared" si="211"/>
        <v>0</v>
      </c>
      <c r="O105" s="238">
        <f t="shared" si="211"/>
        <v>0</v>
      </c>
      <c r="P105" s="186">
        <f t="shared" si="211"/>
        <v>0</v>
      </c>
      <c r="Q105" s="165">
        <f t="shared" si="211"/>
        <v>0</v>
      </c>
      <c r="R105" s="186">
        <f t="shared" si="211"/>
        <v>0</v>
      </c>
      <c r="S105" s="165">
        <f t="shared" si="211"/>
        <v>0</v>
      </c>
      <c r="T105" s="165">
        <f t="shared" si="211"/>
        <v>0</v>
      </c>
      <c r="U105" s="165">
        <f t="shared" si="211"/>
        <v>0</v>
      </c>
      <c r="V105" s="49">
        <f t="shared" si="147"/>
        <v>0</v>
      </c>
      <c r="W105" s="163">
        <f t="shared" si="166"/>
        <v>0</v>
      </c>
      <c r="X105" s="17"/>
      <c r="Y105" s="16"/>
      <c r="Z105" s="51" t="s">
        <v>159</v>
      </c>
      <c r="AA105" s="75">
        <f>SUM(AA106:AA107)</f>
        <v>0</v>
      </c>
      <c r="AB105" s="50">
        <f t="shared" si="150"/>
        <v>0</v>
      </c>
      <c r="AC105" s="50">
        <f t="shared" si="136"/>
        <v>0</v>
      </c>
      <c r="AD105" s="50">
        <f t="shared" si="136"/>
        <v>0</v>
      </c>
      <c r="AE105" s="50">
        <f t="shared" si="136"/>
        <v>0</v>
      </c>
      <c r="AF105" s="49">
        <f t="shared" si="136"/>
        <v>0</v>
      </c>
      <c r="AG105" s="75">
        <f t="shared" ref="AG105:AR107" si="212">AG106</f>
        <v>0</v>
      </c>
      <c r="AH105" s="75">
        <f t="shared" si="212"/>
        <v>0</v>
      </c>
      <c r="AI105" s="75">
        <f>SUM(AI106:AI107)</f>
        <v>0</v>
      </c>
      <c r="AJ105" s="75">
        <f t="shared" si="212"/>
        <v>0</v>
      </c>
      <c r="AK105" s="75">
        <f t="shared" si="212"/>
        <v>0</v>
      </c>
      <c r="AL105" s="75">
        <f>SUM(AL106:AL107)</f>
        <v>0</v>
      </c>
      <c r="AM105" s="173">
        <f>SUM(AM106:AM107)</f>
        <v>0</v>
      </c>
      <c r="AN105" s="75">
        <v>0</v>
      </c>
      <c r="AO105" s="205">
        <f t="shared" si="212"/>
        <v>0</v>
      </c>
      <c r="AP105" s="75">
        <f t="shared" si="212"/>
        <v>0</v>
      </c>
      <c r="AQ105" s="75">
        <f t="shared" si="212"/>
        <v>0</v>
      </c>
      <c r="AR105" s="75">
        <f t="shared" si="212"/>
        <v>0</v>
      </c>
      <c r="AS105" s="158">
        <f t="shared" si="207"/>
        <v>0</v>
      </c>
      <c r="AT105" s="17"/>
      <c r="AU105" s="17"/>
      <c r="AV105" s="16"/>
      <c r="AW105" s="51" t="s">
        <v>159</v>
      </c>
      <c r="AX105" s="75">
        <f>SUM(AX106:AX107)</f>
        <v>0</v>
      </c>
      <c r="AY105" s="50">
        <f t="shared" si="138"/>
        <v>0</v>
      </c>
      <c r="AZ105" s="50">
        <f t="shared" si="138"/>
        <v>0</v>
      </c>
      <c r="BA105" s="50">
        <f t="shared" si="138"/>
        <v>0</v>
      </c>
      <c r="BB105" s="50">
        <f t="shared" si="138"/>
        <v>0</v>
      </c>
      <c r="BC105" s="49">
        <f t="shared" si="138"/>
        <v>0</v>
      </c>
      <c r="BD105" s="102">
        <f t="shared" si="169"/>
        <v>0</v>
      </c>
      <c r="BE105" s="102">
        <f t="shared" si="170"/>
        <v>0</v>
      </c>
      <c r="BF105" s="102">
        <f t="shared" si="171"/>
        <v>0</v>
      </c>
      <c r="BG105" s="102">
        <f t="shared" si="172"/>
        <v>0</v>
      </c>
      <c r="BH105" s="102">
        <f t="shared" si="173"/>
        <v>0</v>
      </c>
      <c r="BI105" s="102">
        <f t="shared" si="174"/>
        <v>0</v>
      </c>
      <c r="BJ105" s="102">
        <f t="shared" si="175"/>
        <v>0</v>
      </c>
      <c r="BK105" s="102">
        <f t="shared" si="176"/>
        <v>0</v>
      </c>
      <c r="BL105" s="102">
        <f t="shared" si="177"/>
        <v>0</v>
      </c>
      <c r="BM105" s="102">
        <f t="shared" si="178"/>
        <v>0</v>
      </c>
      <c r="BN105" s="102">
        <f t="shared" si="179"/>
        <v>0</v>
      </c>
      <c r="BO105" s="102">
        <f t="shared" si="180"/>
        <v>0</v>
      </c>
      <c r="BP105" s="102">
        <f t="shared" si="181"/>
        <v>0</v>
      </c>
      <c r="BQ105" s="102">
        <f t="shared" si="182"/>
        <v>0</v>
      </c>
      <c r="BR105" s="175">
        <f t="shared" si="183"/>
        <v>0</v>
      </c>
      <c r="BS105" s="102">
        <f t="shared" si="184"/>
        <v>0</v>
      </c>
      <c r="BT105" s="102">
        <f t="shared" si="185"/>
        <v>0</v>
      </c>
      <c r="BU105" s="204">
        <f t="shared" si="204"/>
        <v>0</v>
      </c>
      <c r="BV105" s="102">
        <f t="shared" si="186"/>
        <v>0</v>
      </c>
      <c r="BW105" s="102">
        <f t="shared" si="187"/>
        <v>0</v>
      </c>
      <c r="BX105" s="102">
        <f t="shared" si="188"/>
        <v>0</v>
      </c>
      <c r="BY105" s="102">
        <f t="shared" si="189"/>
        <v>0</v>
      </c>
      <c r="BZ105" s="102">
        <f t="shared" si="190"/>
        <v>0</v>
      </c>
      <c r="CA105" s="102">
        <f t="shared" si="191"/>
        <v>0</v>
      </c>
      <c r="CB105" s="102">
        <f t="shared" si="205"/>
        <v>0</v>
      </c>
      <c r="CC105" s="102">
        <f t="shared" si="205"/>
        <v>0</v>
      </c>
      <c r="CD105" s="111"/>
      <c r="CE105" s="97"/>
    </row>
    <row r="106" spans="1:83" s="28" customFormat="1" ht="28.5" hidden="1" customHeight="1" x14ac:dyDescent="0.4">
      <c r="B106" s="11"/>
      <c r="C106" s="67" t="s">
        <v>160</v>
      </c>
      <c r="D106" s="71">
        <v>0</v>
      </c>
      <c r="E106" s="71">
        <f t="shared" si="210"/>
        <v>0</v>
      </c>
      <c r="F106" s="71">
        <f t="shared" si="210"/>
        <v>0</v>
      </c>
      <c r="G106" s="177">
        <v>0</v>
      </c>
      <c r="H106" s="177">
        <v>0</v>
      </c>
      <c r="I106" s="177">
        <v>0</v>
      </c>
      <c r="J106" s="187">
        <f t="shared" ref="J106:U107" si="213">J107</f>
        <v>0</v>
      </c>
      <c r="K106" s="187">
        <f>ROUND(I106/6,0)</f>
        <v>0</v>
      </c>
      <c r="L106" s="187">
        <f t="shared" ref="L106:O107" si="214">+K106</f>
        <v>0</v>
      </c>
      <c r="M106" s="187">
        <f t="shared" si="214"/>
        <v>0</v>
      </c>
      <c r="N106" s="187">
        <f t="shared" si="214"/>
        <v>0</v>
      </c>
      <c r="O106" s="230">
        <f t="shared" si="214"/>
        <v>0</v>
      </c>
      <c r="P106" s="187">
        <f>+I106-K106-L106-M106-N106-O106</f>
        <v>0</v>
      </c>
      <c r="Q106" s="72">
        <f t="shared" si="213"/>
        <v>0</v>
      </c>
      <c r="R106" s="187">
        <f t="shared" si="213"/>
        <v>0</v>
      </c>
      <c r="S106" s="72">
        <f t="shared" si="213"/>
        <v>0</v>
      </c>
      <c r="T106" s="72">
        <f t="shared" si="213"/>
        <v>0</v>
      </c>
      <c r="U106" s="72">
        <f t="shared" si="213"/>
        <v>0</v>
      </c>
      <c r="V106" s="49">
        <f t="shared" si="147"/>
        <v>0</v>
      </c>
      <c r="W106" s="163">
        <f t="shared" si="166"/>
        <v>0</v>
      </c>
      <c r="X106" s="29"/>
      <c r="Y106" s="11"/>
      <c r="Z106" s="67" t="s">
        <v>160</v>
      </c>
      <c r="AA106" s="71">
        <v>0</v>
      </c>
      <c r="AB106" s="49">
        <f t="shared" si="150"/>
        <v>0</v>
      </c>
      <c r="AC106" s="49">
        <f t="shared" si="136"/>
        <v>0</v>
      </c>
      <c r="AD106" s="49">
        <f t="shared" si="136"/>
        <v>0</v>
      </c>
      <c r="AE106" s="49">
        <f t="shared" si="136"/>
        <v>0</v>
      </c>
      <c r="AF106" s="49">
        <f t="shared" si="136"/>
        <v>0</v>
      </c>
      <c r="AG106" s="71">
        <f t="shared" si="212"/>
        <v>0</v>
      </c>
      <c r="AH106" s="71"/>
      <c r="AI106" s="71">
        <v>0</v>
      </c>
      <c r="AJ106" s="71"/>
      <c r="AK106" s="71"/>
      <c r="AL106" s="71">
        <v>0</v>
      </c>
      <c r="AM106" s="177">
        <v>0</v>
      </c>
      <c r="AN106" s="71"/>
      <c r="AO106" s="223"/>
      <c r="AP106" s="71"/>
      <c r="AQ106" s="71"/>
      <c r="AR106" s="71"/>
      <c r="AS106" s="158">
        <f t="shared" si="207"/>
        <v>0</v>
      </c>
      <c r="AT106" s="29"/>
      <c r="AU106" s="29"/>
      <c r="AV106" s="11"/>
      <c r="AW106" s="67" t="s">
        <v>160</v>
      </c>
      <c r="AX106" s="71">
        <v>0</v>
      </c>
      <c r="AY106" s="49">
        <f t="shared" si="138"/>
        <v>0</v>
      </c>
      <c r="AZ106" s="49">
        <f t="shared" si="138"/>
        <v>0</v>
      </c>
      <c r="BA106" s="49">
        <f t="shared" si="138"/>
        <v>0</v>
      </c>
      <c r="BB106" s="49">
        <f t="shared" si="138"/>
        <v>0</v>
      </c>
      <c r="BC106" s="49">
        <f t="shared" si="138"/>
        <v>0</v>
      </c>
      <c r="BD106" s="102">
        <f t="shared" si="169"/>
        <v>0</v>
      </c>
      <c r="BE106" s="102">
        <f t="shared" si="170"/>
        <v>0</v>
      </c>
      <c r="BF106" s="102">
        <f t="shared" si="171"/>
        <v>0</v>
      </c>
      <c r="BG106" s="102">
        <f t="shared" si="172"/>
        <v>0</v>
      </c>
      <c r="BH106" s="102">
        <f t="shared" si="173"/>
        <v>0</v>
      </c>
      <c r="BI106" s="102">
        <f t="shared" si="174"/>
        <v>0</v>
      </c>
      <c r="BJ106" s="102">
        <f t="shared" si="175"/>
        <v>0</v>
      </c>
      <c r="BK106" s="102">
        <f t="shared" si="176"/>
        <v>0</v>
      </c>
      <c r="BL106" s="102">
        <f t="shared" si="177"/>
        <v>0</v>
      </c>
      <c r="BM106" s="102">
        <f t="shared" si="178"/>
        <v>0</v>
      </c>
      <c r="BN106" s="102">
        <f t="shared" si="179"/>
        <v>0</v>
      </c>
      <c r="BO106" s="102">
        <f t="shared" si="180"/>
        <v>0</v>
      </c>
      <c r="BP106" s="102">
        <f t="shared" si="181"/>
        <v>0</v>
      </c>
      <c r="BQ106" s="102">
        <f t="shared" si="182"/>
        <v>0</v>
      </c>
      <c r="BR106" s="175">
        <f t="shared" si="183"/>
        <v>0</v>
      </c>
      <c r="BS106" s="102">
        <f t="shared" si="184"/>
        <v>0</v>
      </c>
      <c r="BT106" s="102">
        <f t="shared" si="185"/>
        <v>0</v>
      </c>
      <c r="BU106" s="204">
        <f t="shared" si="204"/>
        <v>0</v>
      </c>
      <c r="BV106" s="102">
        <f t="shared" si="186"/>
        <v>0</v>
      </c>
      <c r="BW106" s="102">
        <f t="shared" si="187"/>
        <v>0</v>
      </c>
      <c r="BX106" s="102">
        <f t="shared" si="188"/>
        <v>0</v>
      </c>
      <c r="BY106" s="102">
        <f t="shared" si="189"/>
        <v>0</v>
      </c>
      <c r="BZ106" s="102">
        <f t="shared" si="190"/>
        <v>0</v>
      </c>
      <c r="CA106" s="102">
        <f t="shared" si="191"/>
        <v>0</v>
      </c>
      <c r="CB106" s="100">
        <f t="shared" si="205"/>
        <v>0</v>
      </c>
      <c r="CC106" s="100">
        <f t="shared" si="205"/>
        <v>0</v>
      </c>
      <c r="CD106" s="90"/>
      <c r="CE106" s="46"/>
    </row>
    <row r="107" spans="1:83" s="28" customFormat="1" ht="65.25" hidden="1" customHeight="1" x14ac:dyDescent="0.4">
      <c r="B107" s="11"/>
      <c r="C107" s="67" t="s">
        <v>161</v>
      </c>
      <c r="D107" s="71">
        <v>0</v>
      </c>
      <c r="E107" s="71">
        <f t="shared" si="210"/>
        <v>0</v>
      </c>
      <c r="F107" s="71">
        <f t="shared" si="210"/>
        <v>0</v>
      </c>
      <c r="G107" s="177">
        <v>0</v>
      </c>
      <c r="H107" s="177">
        <v>0</v>
      </c>
      <c r="I107" s="177">
        <v>0</v>
      </c>
      <c r="J107" s="187">
        <f t="shared" si="213"/>
        <v>0</v>
      </c>
      <c r="K107" s="187">
        <f>ROUND(I107/6,0)</f>
        <v>0</v>
      </c>
      <c r="L107" s="187">
        <f t="shared" si="214"/>
        <v>0</v>
      </c>
      <c r="M107" s="187">
        <f t="shared" si="214"/>
        <v>0</v>
      </c>
      <c r="N107" s="187">
        <f t="shared" si="214"/>
        <v>0</v>
      </c>
      <c r="O107" s="230">
        <f t="shared" si="214"/>
        <v>0</v>
      </c>
      <c r="P107" s="187">
        <f>+I107-K107-L107-M107-N107-O107</f>
        <v>0</v>
      </c>
      <c r="Q107" s="72">
        <v>0</v>
      </c>
      <c r="R107" s="187">
        <v>0</v>
      </c>
      <c r="S107" s="72">
        <v>0</v>
      </c>
      <c r="T107" s="72">
        <v>0</v>
      </c>
      <c r="U107" s="72">
        <v>0</v>
      </c>
      <c r="V107" s="49">
        <f t="shared" si="147"/>
        <v>0</v>
      </c>
      <c r="W107" s="163">
        <f t="shared" si="166"/>
        <v>0</v>
      </c>
      <c r="X107" s="29"/>
      <c r="Y107" s="11"/>
      <c r="Z107" s="67" t="s">
        <v>161</v>
      </c>
      <c r="AA107" s="71">
        <v>0</v>
      </c>
      <c r="AB107" s="49">
        <f t="shared" si="150"/>
        <v>0</v>
      </c>
      <c r="AC107" s="49">
        <f t="shared" si="136"/>
        <v>0</v>
      </c>
      <c r="AD107" s="49">
        <f t="shared" si="136"/>
        <v>0</v>
      </c>
      <c r="AE107" s="49">
        <f t="shared" si="136"/>
        <v>0</v>
      </c>
      <c r="AF107" s="49">
        <f t="shared" si="136"/>
        <v>0</v>
      </c>
      <c r="AG107" s="71">
        <f t="shared" si="212"/>
        <v>0</v>
      </c>
      <c r="AH107" s="71"/>
      <c r="AI107" s="71">
        <v>0</v>
      </c>
      <c r="AJ107" s="71"/>
      <c r="AK107" s="71"/>
      <c r="AL107" s="71">
        <v>0</v>
      </c>
      <c r="AM107" s="177">
        <v>0</v>
      </c>
      <c r="AN107" s="71"/>
      <c r="AO107" s="223"/>
      <c r="AP107" s="71"/>
      <c r="AQ107" s="71"/>
      <c r="AR107" s="71"/>
      <c r="AS107" s="158">
        <f t="shared" si="207"/>
        <v>0</v>
      </c>
      <c r="AT107" s="29"/>
      <c r="AU107" s="29"/>
      <c r="AV107" s="11"/>
      <c r="AW107" s="67" t="s">
        <v>161</v>
      </c>
      <c r="AX107" s="71">
        <v>0</v>
      </c>
      <c r="AY107" s="49">
        <f t="shared" si="138"/>
        <v>0</v>
      </c>
      <c r="AZ107" s="49">
        <f t="shared" si="138"/>
        <v>0</v>
      </c>
      <c r="BA107" s="49">
        <f t="shared" si="138"/>
        <v>0</v>
      </c>
      <c r="BB107" s="49">
        <f t="shared" si="138"/>
        <v>0</v>
      </c>
      <c r="BC107" s="49">
        <f t="shared" si="138"/>
        <v>0</v>
      </c>
      <c r="BD107" s="102">
        <f t="shared" si="169"/>
        <v>0</v>
      </c>
      <c r="BE107" s="102">
        <f t="shared" si="170"/>
        <v>0</v>
      </c>
      <c r="BF107" s="102">
        <f t="shared" si="171"/>
        <v>0</v>
      </c>
      <c r="BG107" s="102">
        <f t="shared" si="172"/>
        <v>0</v>
      </c>
      <c r="BH107" s="102">
        <f t="shared" si="173"/>
        <v>0</v>
      </c>
      <c r="BI107" s="102">
        <f t="shared" si="174"/>
        <v>0</v>
      </c>
      <c r="BJ107" s="102">
        <f t="shared" si="175"/>
        <v>0</v>
      </c>
      <c r="BK107" s="102">
        <f t="shared" si="176"/>
        <v>0</v>
      </c>
      <c r="BL107" s="102">
        <f t="shared" si="177"/>
        <v>0</v>
      </c>
      <c r="BM107" s="102">
        <f t="shared" si="178"/>
        <v>0</v>
      </c>
      <c r="BN107" s="102">
        <f t="shared" si="179"/>
        <v>0</v>
      </c>
      <c r="BO107" s="102">
        <f t="shared" si="180"/>
        <v>0</v>
      </c>
      <c r="BP107" s="102">
        <f t="shared" si="181"/>
        <v>0</v>
      </c>
      <c r="BQ107" s="102">
        <f t="shared" si="182"/>
        <v>0</v>
      </c>
      <c r="BR107" s="175">
        <f t="shared" si="183"/>
        <v>0</v>
      </c>
      <c r="BS107" s="102">
        <f t="shared" si="184"/>
        <v>0</v>
      </c>
      <c r="BT107" s="102">
        <f t="shared" si="185"/>
        <v>0</v>
      </c>
      <c r="BU107" s="204">
        <f t="shared" si="204"/>
        <v>0</v>
      </c>
      <c r="BV107" s="102">
        <f t="shared" si="186"/>
        <v>0</v>
      </c>
      <c r="BW107" s="102">
        <f t="shared" si="187"/>
        <v>0</v>
      </c>
      <c r="BX107" s="102">
        <f t="shared" si="188"/>
        <v>0</v>
      </c>
      <c r="BY107" s="102">
        <f t="shared" si="189"/>
        <v>0</v>
      </c>
      <c r="BZ107" s="102">
        <f t="shared" si="190"/>
        <v>0</v>
      </c>
      <c r="CA107" s="102">
        <f t="shared" si="191"/>
        <v>0</v>
      </c>
      <c r="CB107" s="100">
        <f t="shared" si="205"/>
        <v>0</v>
      </c>
      <c r="CC107" s="100">
        <f t="shared" si="205"/>
        <v>0</v>
      </c>
      <c r="CD107" s="90"/>
      <c r="CE107" s="46"/>
    </row>
    <row r="108" spans="1:83" s="15" customFormat="1" ht="179.25" customHeight="1" x14ac:dyDescent="0.4">
      <c r="B108" s="16"/>
      <c r="C108" s="68" t="s">
        <v>206</v>
      </c>
      <c r="D108" s="75">
        <f>+D109+D113+D117</f>
        <v>1196000000</v>
      </c>
      <c r="E108" s="75">
        <f t="shared" ref="E108:H108" si="215">+E109+E113+E117</f>
        <v>0</v>
      </c>
      <c r="F108" s="75">
        <f t="shared" si="215"/>
        <v>0</v>
      </c>
      <c r="G108" s="173">
        <f t="shared" si="215"/>
        <v>518784840</v>
      </c>
      <c r="H108" s="173">
        <f t="shared" si="215"/>
        <v>427383420</v>
      </c>
      <c r="I108" s="173">
        <f>+I109+I113+I117</f>
        <v>1287401420</v>
      </c>
      <c r="J108" s="173">
        <f t="shared" ref="J108" si="216">+J109+J113+J117</f>
        <v>0</v>
      </c>
      <c r="K108" s="173">
        <f t="shared" ref="K108" si="217">+K109+K113+K117</f>
        <v>0</v>
      </c>
      <c r="L108" s="173">
        <f t="shared" ref="L108" si="218">+L109+L113+L117</f>
        <v>151200000</v>
      </c>
      <c r="M108" s="173">
        <f t="shared" ref="M108" si="219">+M109+M113+M117</f>
        <v>75600000</v>
      </c>
      <c r="N108" s="173">
        <f t="shared" ref="N108" si="220">+N109+N113+N117</f>
        <v>0</v>
      </c>
      <c r="O108" s="232">
        <f t="shared" ref="O108" si="221">+O109+O113+O117</f>
        <v>73633333</v>
      </c>
      <c r="P108" s="173">
        <f t="shared" ref="P108" si="222">+P109+P113+P117</f>
        <v>73633333</v>
      </c>
      <c r="Q108" s="75">
        <f t="shared" ref="Q108" si="223">+Q109+Q113+Q117</f>
        <v>161883333</v>
      </c>
      <c r="R108" s="205">
        <f t="shared" ref="R108" si="224">+R109+R113+R117</f>
        <v>155000000</v>
      </c>
      <c r="S108" s="75">
        <f t="shared" ref="S108" si="225">+S109+S113+S117</f>
        <v>311145710</v>
      </c>
      <c r="T108" s="75">
        <f t="shared" ref="T108" si="226">+T109+T113+T117</f>
        <v>285289130</v>
      </c>
      <c r="U108" s="75">
        <f t="shared" ref="U108" si="227">+U109+U113+U117</f>
        <v>16581</v>
      </c>
      <c r="V108" s="50">
        <f t="shared" si="147"/>
        <v>1287401420</v>
      </c>
      <c r="W108" s="163">
        <f t="shared" si="166"/>
        <v>0</v>
      </c>
      <c r="X108" s="17"/>
      <c r="Y108" s="16"/>
      <c r="Z108" s="68" t="s">
        <v>162</v>
      </c>
      <c r="AA108" s="75">
        <f>+AA109+AA111+AA113+AA115+AA117+AA119</f>
        <v>1287401420</v>
      </c>
      <c r="AB108" s="50">
        <f t="shared" si="150"/>
        <v>0</v>
      </c>
      <c r="AC108" s="50">
        <f t="shared" si="136"/>
        <v>0</v>
      </c>
      <c r="AD108" s="50">
        <f t="shared" si="136"/>
        <v>518784840</v>
      </c>
      <c r="AE108" s="50">
        <f t="shared" si="136"/>
        <v>427383420</v>
      </c>
      <c r="AF108" s="49">
        <f t="shared" si="136"/>
        <v>1287401420</v>
      </c>
      <c r="AG108" s="75">
        <f>AG109+AG111+AG121+AG124+AG129+AG133</f>
        <v>0</v>
      </c>
      <c r="AH108" s="75">
        <f>AH109+AH111+AH121+AH124+AH129+AH133</f>
        <v>0</v>
      </c>
      <c r="AI108" s="75">
        <f t="shared" ref="AI108" si="228">+AI109+AI113+AI117</f>
        <v>60100000</v>
      </c>
      <c r="AJ108" s="75">
        <f>AJ109+AJ111+AJ121+AJ124+AJ129+AJ133</f>
        <v>76100000</v>
      </c>
      <c r="AK108" s="75">
        <f>AK109+AK111+AK121+AK124+AK129+AK133</f>
        <v>78970000</v>
      </c>
      <c r="AL108" s="75">
        <f t="shared" ref="AL108:AM108" si="229">+AL109+AL113+AL117</f>
        <v>11600000</v>
      </c>
      <c r="AM108" s="173">
        <f t="shared" si="229"/>
        <v>0</v>
      </c>
      <c r="AN108" s="75">
        <v>180017158.5</v>
      </c>
      <c r="AO108" s="75">
        <f>+AO109</f>
        <v>309019125.5</v>
      </c>
      <c r="AP108" s="75">
        <v>0</v>
      </c>
      <c r="AQ108" s="75">
        <v>0</v>
      </c>
      <c r="AR108" s="75">
        <v>0</v>
      </c>
      <c r="AS108" s="158">
        <f t="shared" si="207"/>
        <v>715806284</v>
      </c>
      <c r="AT108" s="17"/>
      <c r="AU108" s="17"/>
      <c r="AV108" s="16"/>
      <c r="AW108" s="68" t="s">
        <v>162</v>
      </c>
      <c r="AX108" s="75">
        <f>+AX109+AX111+AX113+AX115+AX117+AX119</f>
        <v>668616580</v>
      </c>
      <c r="AY108" s="50">
        <f t="shared" si="138"/>
        <v>0</v>
      </c>
      <c r="AZ108" s="50">
        <f t="shared" si="138"/>
        <v>0</v>
      </c>
      <c r="BA108" s="50">
        <f t="shared" si="138"/>
        <v>518784840</v>
      </c>
      <c r="BB108" s="50">
        <f t="shared" si="138"/>
        <v>427383420</v>
      </c>
      <c r="BC108" s="49">
        <f t="shared" si="138"/>
        <v>1287401420</v>
      </c>
      <c r="BD108" s="102">
        <f t="shared" si="169"/>
        <v>0</v>
      </c>
      <c r="BE108" s="102">
        <f t="shared" si="170"/>
        <v>0</v>
      </c>
      <c r="BF108" s="102">
        <f t="shared" si="171"/>
        <v>0</v>
      </c>
      <c r="BG108" s="102">
        <f t="shared" si="172"/>
        <v>0</v>
      </c>
      <c r="BH108" s="102">
        <f t="shared" si="173"/>
        <v>151200000</v>
      </c>
      <c r="BI108" s="102">
        <f t="shared" si="174"/>
        <v>60100000</v>
      </c>
      <c r="BJ108" s="102">
        <f t="shared" si="175"/>
        <v>75600000</v>
      </c>
      <c r="BK108" s="102">
        <f t="shared" si="176"/>
        <v>76100000</v>
      </c>
      <c r="BL108" s="102">
        <f t="shared" si="177"/>
        <v>0</v>
      </c>
      <c r="BM108" s="102">
        <f t="shared" si="178"/>
        <v>78970000</v>
      </c>
      <c r="BN108" s="102">
        <f t="shared" si="179"/>
        <v>73633333</v>
      </c>
      <c r="BO108" s="102">
        <f t="shared" si="180"/>
        <v>11600000</v>
      </c>
      <c r="BP108" s="102">
        <f t="shared" si="181"/>
        <v>73633333</v>
      </c>
      <c r="BQ108" s="102">
        <f t="shared" si="182"/>
        <v>0</v>
      </c>
      <c r="BR108" s="175">
        <f t="shared" si="183"/>
        <v>161883333</v>
      </c>
      <c r="BS108" s="102">
        <f t="shared" si="184"/>
        <v>180017158.5</v>
      </c>
      <c r="BT108" s="102">
        <f t="shared" si="185"/>
        <v>155000000</v>
      </c>
      <c r="BU108" s="204">
        <f t="shared" si="204"/>
        <v>309019125.5</v>
      </c>
      <c r="BV108" s="102">
        <f t="shared" si="186"/>
        <v>311145710</v>
      </c>
      <c r="BW108" s="102">
        <f t="shared" si="187"/>
        <v>0</v>
      </c>
      <c r="BX108" s="102">
        <f t="shared" si="188"/>
        <v>285289130</v>
      </c>
      <c r="BY108" s="102">
        <f t="shared" si="189"/>
        <v>0</v>
      </c>
      <c r="BZ108" s="102">
        <f t="shared" si="190"/>
        <v>16581</v>
      </c>
      <c r="CA108" s="102">
        <f t="shared" si="191"/>
        <v>0</v>
      </c>
      <c r="CB108" s="102">
        <f t="shared" si="205"/>
        <v>1287401420</v>
      </c>
      <c r="CC108" s="102">
        <f t="shared" si="205"/>
        <v>715806284</v>
      </c>
      <c r="CD108" s="111"/>
      <c r="CE108" s="97"/>
    </row>
    <row r="109" spans="1:83" s="15" customFormat="1" ht="78.75" customHeight="1" x14ac:dyDescent="0.4">
      <c r="B109" s="16"/>
      <c r="C109" s="69" t="s">
        <v>212</v>
      </c>
      <c r="D109" s="75">
        <f>+D110</f>
        <v>900000000</v>
      </c>
      <c r="E109" s="75">
        <f>E110</f>
        <v>0</v>
      </c>
      <c r="F109" s="75">
        <f>F110</f>
        <v>0</v>
      </c>
      <c r="G109" s="173">
        <f>G110</f>
        <v>0</v>
      </c>
      <c r="H109" s="173">
        <f>H110</f>
        <v>231383420</v>
      </c>
      <c r="I109" s="173">
        <f>+I110</f>
        <v>668616580</v>
      </c>
      <c r="J109" s="186">
        <f>+J110</f>
        <v>0</v>
      </c>
      <c r="K109" s="186">
        <f t="shared" ref="K109:U109" si="230">+K110</f>
        <v>0</v>
      </c>
      <c r="L109" s="186">
        <f t="shared" ref="L109:Q109" si="231">+L110</f>
        <v>151200000</v>
      </c>
      <c r="M109" s="186">
        <f t="shared" si="231"/>
        <v>75600000</v>
      </c>
      <c r="N109" s="186">
        <f t="shared" si="231"/>
        <v>0</v>
      </c>
      <c r="O109" s="238">
        <f t="shared" si="231"/>
        <v>73633333</v>
      </c>
      <c r="P109" s="186">
        <f t="shared" si="231"/>
        <v>73633333</v>
      </c>
      <c r="Q109" s="165">
        <f t="shared" si="231"/>
        <v>73633333</v>
      </c>
      <c r="R109" s="216">
        <f t="shared" si="230"/>
        <v>0</v>
      </c>
      <c r="S109" s="165">
        <f t="shared" si="230"/>
        <v>110450000</v>
      </c>
      <c r="T109" s="165">
        <f t="shared" si="230"/>
        <v>110450000</v>
      </c>
      <c r="U109" s="165">
        <f t="shared" si="230"/>
        <v>16581</v>
      </c>
      <c r="V109" s="50">
        <f t="shared" si="147"/>
        <v>668616580</v>
      </c>
      <c r="W109" s="163">
        <f t="shared" si="166"/>
        <v>0</v>
      </c>
      <c r="X109" s="17"/>
      <c r="Y109" s="16"/>
      <c r="Z109" s="69" t="s">
        <v>163</v>
      </c>
      <c r="AA109" s="75">
        <f>+AA110</f>
        <v>668616580</v>
      </c>
      <c r="AB109" s="50">
        <f t="shared" si="150"/>
        <v>0</v>
      </c>
      <c r="AC109" s="50">
        <f t="shared" si="136"/>
        <v>0</v>
      </c>
      <c r="AD109" s="50">
        <f t="shared" si="136"/>
        <v>0</v>
      </c>
      <c r="AE109" s="50">
        <f t="shared" si="136"/>
        <v>231383420</v>
      </c>
      <c r="AF109" s="50">
        <f t="shared" si="136"/>
        <v>668616580</v>
      </c>
      <c r="AG109" s="75">
        <f>AG110</f>
        <v>0</v>
      </c>
      <c r="AH109" s="75">
        <f>AH110</f>
        <v>0</v>
      </c>
      <c r="AI109" s="75">
        <f>+AI110</f>
        <v>60100000</v>
      </c>
      <c r="AJ109" s="75">
        <f t="shared" ref="AJ109:AR109" si="232">AJ110</f>
        <v>76100000</v>
      </c>
      <c r="AK109" s="75">
        <f t="shared" si="232"/>
        <v>78970000</v>
      </c>
      <c r="AL109" s="75">
        <f>+AL110</f>
        <v>11600000</v>
      </c>
      <c r="AM109" s="173">
        <f>+AM110</f>
        <v>0</v>
      </c>
      <c r="AN109" s="75">
        <f t="shared" si="232"/>
        <v>91000000</v>
      </c>
      <c r="AO109" s="205">
        <f>+AO110+AO117+AO120</f>
        <v>309019125.5</v>
      </c>
      <c r="AP109" s="75">
        <f t="shared" si="232"/>
        <v>0</v>
      </c>
      <c r="AQ109" s="75">
        <f t="shared" si="232"/>
        <v>0</v>
      </c>
      <c r="AR109" s="75">
        <f t="shared" si="232"/>
        <v>0</v>
      </c>
      <c r="AS109" s="158">
        <f t="shared" si="207"/>
        <v>626789125.5</v>
      </c>
      <c r="AT109" s="17"/>
      <c r="AU109" s="17"/>
      <c r="AV109" s="16"/>
      <c r="AW109" s="69" t="s">
        <v>163</v>
      </c>
      <c r="AX109" s="75">
        <f>+AX110</f>
        <v>668616580</v>
      </c>
      <c r="AY109" s="50">
        <f t="shared" si="138"/>
        <v>0</v>
      </c>
      <c r="AZ109" s="50">
        <f t="shared" si="138"/>
        <v>0</v>
      </c>
      <c r="BA109" s="50">
        <f t="shared" si="138"/>
        <v>0</v>
      </c>
      <c r="BB109" s="50">
        <f t="shared" ref="BB109:BD148" si="233">+H109</f>
        <v>231383420</v>
      </c>
      <c r="BC109" s="50">
        <f t="shared" si="233"/>
        <v>668616580</v>
      </c>
      <c r="BD109" s="102">
        <f t="shared" si="169"/>
        <v>0</v>
      </c>
      <c r="BE109" s="102">
        <f t="shared" si="170"/>
        <v>0</v>
      </c>
      <c r="BF109" s="102">
        <f t="shared" si="171"/>
        <v>0</v>
      </c>
      <c r="BG109" s="102">
        <f t="shared" si="172"/>
        <v>0</v>
      </c>
      <c r="BH109" s="102">
        <f t="shared" si="173"/>
        <v>151200000</v>
      </c>
      <c r="BI109" s="102">
        <f t="shared" si="174"/>
        <v>60100000</v>
      </c>
      <c r="BJ109" s="102">
        <f t="shared" si="175"/>
        <v>75600000</v>
      </c>
      <c r="BK109" s="102">
        <f t="shared" si="176"/>
        <v>76100000</v>
      </c>
      <c r="BL109" s="102">
        <f t="shared" si="177"/>
        <v>0</v>
      </c>
      <c r="BM109" s="102">
        <f t="shared" si="178"/>
        <v>78970000</v>
      </c>
      <c r="BN109" s="102">
        <f t="shared" si="179"/>
        <v>73633333</v>
      </c>
      <c r="BO109" s="102">
        <f t="shared" si="180"/>
        <v>11600000</v>
      </c>
      <c r="BP109" s="102">
        <f t="shared" si="181"/>
        <v>73633333</v>
      </c>
      <c r="BQ109" s="102">
        <f t="shared" si="182"/>
        <v>0</v>
      </c>
      <c r="BR109" s="175">
        <f t="shared" si="183"/>
        <v>73633333</v>
      </c>
      <c r="BS109" s="102">
        <f t="shared" si="184"/>
        <v>91000000</v>
      </c>
      <c r="BT109" s="102">
        <f t="shared" si="185"/>
        <v>0</v>
      </c>
      <c r="BU109" s="204">
        <f t="shared" si="204"/>
        <v>309019125.5</v>
      </c>
      <c r="BV109" s="102">
        <f t="shared" si="186"/>
        <v>110450000</v>
      </c>
      <c r="BW109" s="102">
        <f t="shared" si="187"/>
        <v>0</v>
      </c>
      <c r="BX109" s="102">
        <f t="shared" si="188"/>
        <v>110450000</v>
      </c>
      <c r="BY109" s="102">
        <f t="shared" si="189"/>
        <v>0</v>
      </c>
      <c r="BZ109" s="102">
        <f t="shared" si="190"/>
        <v>16581</v>
      </c>
      <c r="CA109" s="102">
        <f t="shared" si="191"/>
        <v>0</v>
      </c>
      <c r="CB109" s="102">
        <f t="shared" si="205"/>
        <v>668616580</v>
      </c>
      <c r="CC109" s="102">
        <f t="shared" si="205"/>
        <v>626789125.5</v>
      </c>
      <c r="CD109" s="111"/>
      <c r="CE109" s="97"/>
    </row>
    <row r="110" spans="1:83" s="28" customFormat="1" ht="78.75" customHeight="1" x14ac:dyDescent="0.4">
      <c r="A110" s="28" t="s">
        <v>214</v>
      </c>
      <c r="B110" s="11"/>
      <c r="C110" s="70" t="s">
        <v>216</v>
      </c>
      <c r="D110" s="71">
        <v>900000000</v>
      </c>
      <c r="E110" s="71">
        <v>0</v>
      </c>
      <c r="F110" s="71">
        <v>0</v>
      </c>
      <c r="G110" s="177">
        <v>0</v>
      </c>
      <c r="H110" s="177">
        <f>15000000+216383420</f>
        <v>231383420</v>
      </c>
      <c r="I110" s="169">
        <f t="shared" ref="I110:I138" si="234">+D110+E110-F110+G110-H110</f>
        <v>668616580</v>
      </c>
      <c r="J110" s="187">
        <v>0</v>
      </c>
      <c r="K110" s="187">
        <v>0</v>
      </c>
      <c r="L110" s="187">
        <v>151200000</v>
      </c>
      <c r="M110" s="187">
        <v>75600000</v>
      </c>
      <c r="N110" s="187">
        <v>0</v>
      </c>
      <c r="O110" s="230">
        <v>73633333</v>
      </c>
      <c r="P110" s="187">
        <v>73633333</v>
      </c>
      <c r="Q110" s="72">
        <v>73633333</v>
      </c>
      <c r="R110" s="207">
        <v>0</v>
      </c>
      <c r="S110" s="72">
        <v>110450000</v>
      </c>
      <c r="T110" s="72">
        <v>110450000</v>
      </c>
      <c r="U110" s="72">
        <v>16581</v>
      </c>
      <c r="V110" s="49">
        <f>SUM(J110:U110)</f>
        <v>668616580</v>
      </c>
      <c r="W110" s="163">
        <f t="shared" si="166"/>
        <v>0</v>
      </c>
      <c r="X110" s="29"/>
      <c r="Y110" s="11"/>
      <c r="Z110" s="104" t="s">
        <v>164</v>
      </c>
      <c r="AA110" s="71">
        <f>I110</f>
        <v>668616580</v>
      </c>
      <c r="AB110" s="49">
        <f t="shared" si="150"/>
        <v>0</v>
      </c>
      <c r="AC110" s="49">
        <f t="shared" si="136"/>
        <v>0</v>
      </c>
      <c r="AD110" s="49">
        <f t="shared" si="136"/>
        <v>0</v>
      </c>
      <c r="AE110" s="49">
        <f t="shared" si="136"/>
        <v>231383420</v>
      </c>
      <c r="AF110" s="49">
        <f t="shared" si="136"/>
        <v>668616580</v>
      </c>
      <c r="AG110" s="71">
        <v>0</v>
      </c>
      <c r="AH110" s="71">
        <v>0</v>
      </c>
      <c r="AI110" s="71">
        <v>60100000</v>
      </c>
      <c r="AJ110" s="71">
        <v>76100000</v>
      </c>
      <c r="AK110" s="71">
        <v>78970000</v>
      </c>
      <c r="AL110" s="71">
        <v>11600000</v>
      </c>
      <c r="AM110" s="177">
        <v>0</v>
      </c>
      <c r="AN110" s="71">
        <v>91000000</v>
      </c>
      <c r="AO110" s="223">
        <v>118833333</v>
      </c>
      <c r="AP110" s="71">
        <v>0</v>
      </c>
      <c r="AQ110" s="71">
        <v>0</v>
      </c>
      <c r="AR110" s="71">
        <v>0</v>
      </c>
      <c r="AS110" s="158">
        <f t="shared" si="207"/>
        <v>436603333</v>
      </c>
      <c r="AT110" s="29"/>
      <c r="AU110" s="29"/>
      <c r="AV110" s="11"/>
      <c r="AW110" s="104" t="s">
        <v>164</v>
      </c>
      <c r="AX110" s="71">
        <f>AA110</f>
        <v>668616580</v>
      </c>
      <c r="AY110" s="49">
        <f t="shared" ref="AY110:AY134" si="235">+E110</f>
        <v>0</v>
      </c>
      <c r="AZ110" s="49">
        <f t="shared" ref="AZ110:AZ134" si="236">+F110</f>
        <v>0</v>
      </c>
      <c r="BA110" s="49">
        <f t="shared" ref="BA110:BA134" si="237">+G110</f>
        <v>0</v>
      </c>
      <c r="BB110" s="49">
        <f t="shared" si="233"/>
        <v>231383420</v>
      </c>
      <c r="BC110" s="49">
        <f t="shared" si="233"/>
        <v>668616580</v>
      </c>
      <c r="BD110" s="102">
        <f t="shared" si="169"/>
        <v>0</v>
      </c>
      <c r="BE110" s="102">
        <f t="shared" si="170"/>
        <v>0</v>
      </c>
      <c r="BF110" s="102">
        <f t="shared" si="171"/>
        <v>0</v>
      </c>
      <c r="BG110" s="102">
        <f t="shared" si="172"/>
        <v>0</v>
      </c>
      <c r="BH110" s="102">
        <f>L110</f>
        <v>151200000</v>
      </c>
      <c r="BI110" s="102">
        <f t="shared" si="174"/>
        <v>60100000</v>
      </c>
      <c r="BJ110" s="102">
        <f>+M110</f>
        <v>75600000</v>
      </c>
      <c r="BK110" s="102">
        <f t="shared" si="176"/>
        <v>76100000</v>
      </c>
      <c r="BL110" s="102">
        <f>+N110</f>
        <v>0</v>
      </c>
      <c r="BM110" s="102">
        <f t="shared" si="178"/>
        <v>78970000</v>
      </c>
      <c r="BN110" s="102">
        <f>+O110</f>
        <v>73633333</v>
      </c>
      <c r="BO110" s="102">
        <f t="shared" si="180"/>
        <v>11600000</v>
      </c>
      <c r="BP110" s="102">
        <f>+P110</f>
        <v>73633333</v>
      </c>
      <c r="BQ110" s="102">
        <f t="shared" si="182"/>
        <v>0</v>
      </c>
      <c r="BR110" s="175">
        <f>Q110</f>
        <v>73633333</v>
      </c>
      <c r="BS110" s="102">
        <f t="shared" si="184"/>
        <v>91000000</v>
      </c>
      <c r="BT110" s="102">
        <f t="shared" si="185"/>
        <v>0</v>
      </c>
      <c r="BU110" s="204">
        <f t="shared" si="204"/>
        <v>118833333</v>
      </c>
      <c r="BV110" s="102">
        <f t="shared" si="186"/>
        <v>110450000</v>
      </c>
      <c r="BW110" s="102">
        <f t="shared" si="187"/>
        <v>0</v>
      </c>
      <c r="BX110" s="102">
        <f t="shared" si="188"/>
        <v>110450000</v>
      </c>
      <c r="BY110" s="102">
        <f t="shared" si="189"/>
        <v>0</v>
      </c>
      <c r="BZ110" s="102">
        <f t="shared" si="190"/>
        <v>16581</v>
      </c>
      <c r="CA110" s="102">
        <f t="shared" si="191"/>
        <v>0</v>
      </c>
      <c r="CB110" s="100">
        <f t="shared" si="205"/>
        <v>668616580</v>
      </c>
      <c r="CC110" s="100">
        <f t="shared" si="205"/>
        <v>436603333</v>
      </c>
      <c r="CD110" s="90"/>
      <c r="CE110" s="46"/>
    </row>
    <row r="111" spans="1:83" s="15" customFormat="1" ht="48.75" customHeight="1" x14ac:dyDescent="0.4">
      <c r="B111" s="16"/>
      <c r="C111" s="73" t="s">
        <v>165</v>
      </c>
      <c r="D111" s="74">
        <f>+D112</f>
        <v>0</v>
      </c>
      <c r="E111" s="75">
        <v>0</v>
      </c>
      <c r="F111" s="75">
        <f>F112</f>
        <v>0</v>
      </c>
      <c r="G111" s="173">
        <f>G112</f>
        <v>0</v>
      </c>
      <c r="H111" s="173">
        <f>H112</f>
        <v>0</v>
      </c>
      <c r="I111" s="170">
        <f t="shared" si="234"/>
        <v>0</v>
      </c>
      <c r="J111" s="188">
        <f>+J112</f>
        <v>0</v>
      </c>
      <c r="K111" s="188">
        <f t="shared" ref="K111:U111" si="238">+K112</f>
        <v>0</v>
      </c>
      <c r="L111" s="188">
        <f t="shared" si="238"/>
        <v>0</v>
      </c>
      <c r="M111" s="188">
        <f t="shared" si="238"/>
        <v>0</v>
      </c>
      <c r="N111" s="188">
        <f t="shared" si="238"/>
        <v>0</v>
      </c>
      <c r="O111" s="239">
        <f t="shared" si="238"/>
        <v>0</v>
      </c>
      <c r="P111" s="188">
        <f t="shared" si="238"/>
        <v>0</v>
      </c>
      <c r="Q111" s="76">
        <f t="shared" si="238"/>
        <v>0</v>
      </c>
      <c r="R111" s="248">
        <f t="shared" si="238"/>
        <v>0</v>
      </c>
      <c r="S111" s="76">
        <f t="shared" si="238"/>
        <v>0</v>
      </c>
      <c r="T111" s="76">
        <f t="shared" si="238"/>
        <v>0</v>
      </c>
      <c r="U111" s="76">
        <f t="shared" si="238"/>
        <v>0</v>
      </c>
      <c r="V111" s="50">
        <f t="shared" si="147"/>
        <v>0</v>
      </c>
      <c r="W111" s="163">
        <f t="shared" si="166"/>
        <v>0</v>
      </c>
      <c r="X111" s="17"/>
      <c r="Y111" s="16"/>
      <c r="Z111" s="73" t="s">
        <v>165</v>
      </c>
      <c r="AA111" s="74">
        <f>+AA112</f>
        <v>0</v>
      </c>
      <c r="AB111" s="50">
        <f t="shared" si="150"/>
        <v>0</v>
      </c>
      <c r="AC111" s="50">
        <f t="shared" si="136"/>
        <v>0</v>
      </c>
      <c r="AD111" s="50">
        <f t="shared" si="136"/>
        <v>0</v>
      </c>
      <c r="AE111" s="50">
        <f t="shared" si="136"/>
        <v>0</v>
      </c>
      <c r="AF111" s="50">
        <f t="shared" si="136"/>
        <v>0</v>
      </c>
      <c r="AG111" s="75">
        <f>AG112</f>
        <v>0</v>
      </c>
      <c r="AH111" s="75">
        <f>AH112</f>
        <v>0</v>
      </c>
      <c r="AI111" s="75">
        <f t="shared" ref="AI111:AR111" si="239">AI112</f>
        <v>0</v>
      </c>
      <c r="AJ111" s="75">
        <f t="shared" si="239"/>
        <v>0</v>
      </c>
      <c r="AK111" s="75">
        <f t="shared" si="239"/>
        <v>0</v>
      </c>
      <c r="AL111" s="75">
        <f t="shared" si="239"/>
        <v>0</v>
      </c>
      <c r="AM111" s="173">
        <f t="shared" si="239"/>
        <v>0</v>
      </c>
      <c r="AN111" s="75">
        <f t="shared" si="239"/>
        <v>71900000</v>
      </c>
      <c r="AO111" s="205">
        <f t="shared" si="239"/>
        <v>104600000</v>
      </c>
      <c r="AP111" s="75">
        <f t="shared" si="239"/>
        <v>0</v>
      </c>
      <c r="AQ111" s="75">
        <f t="shared" si="239"/>
        <v>0</v>
      </c>
      <c r="AR111" s="75">
        <f t="shared" si="239"/>
        <v>0</v>
      </c>
      <c r="AS111" s="158">
        <f t="shared" si="207"/>
        <v>176500000</v>
      </c>
      <c r="AT111" s="17"/>
      <c r="AU111" s="17"/>
      <c r="AV111" s="16"/>
      <c r="AW111" s="73" t="s">
        <v>165</v>
      </c>
      <c r="AX111" s="74">
        <f>+AX112</f>
        <v>0</v>
      </c>
      <c r="AY111" s="50">
        <f t="shared" si="235"/>
        <v>0</v>
      </c>
      <c r="AZ111" s="50">
        <f t="shared" si="236"/>
        <v>0</v>
      </c>
      <c r="BA111" s="50">
        <f t="shared" si="237"/>
        <v>0</v>
      </c>
      <c r="BB111" s="50">
        <f t="shared" si="233"/>
        <v>0</v>
      </c>
      <c r="BC111" s="50">
        <f t="shared" si="233"/>
        <v>0</v>
      </c>
      <c r="BD111" s="102">
        <f t="shared" si="169"/>
        <v>0</v>
      </c>
      <c r="BE111" s="102">
        <f t="shared" si="170"/>
        <v>0</v>
      </c>
      <c r="BF111" s="102">
        <f t="shared" si="171"/>
        <v>0</v>
      </c>
      <c r="BG111" s="102">
        <f t="shared" si="172"/>
        <v>0</v>
      </c>
      <c r="BH111" s="102">
        <f t="shared" si="173"/>
        <v>0</v>
      </c>
      <c r="BI111" s="102">
        <f t="shared" si="174"/>
        <v>0</v>
      </c>
      <c r="BJ111" s="102">
        <f t="shared" si="175"/>
        <v>0</v>
      </c>
      <c r="BK111" s="102">
        <f t="shared" si="176"/>
        <v>0</v>
      </c>
      <c r="BL111" s="102">
        <f t="shared" si="177"/>
        <v>0</v>
      </c>
      <c r="BM111" s="102">
        <f t="shared" si="178"/>
        <v>0</v>
      </c>
      <c r="BN111" s="102">
        <f t="shared" si="179"/>
        <v>0</v>
      </c>
      <c r="BO111" s="102">
        <f t="shared" si="180"/>
        <v>0</v>
      </c>
      <c r="BP111" s="102">
        <f t="shared" si="181"/>
        <v>0</v>
      </c>
      <c r="BQ111" s="102">
        <f t="shared" si="182"/>
        <v>0</v>
      </c>
      <c r="BR111" s="175">
        <f t="shared" si="183"/>
        <v>0</v>
      </c>
      <c r="BS111" s="102">
        <f t="shared" si="184"/>
        <v>71900000</v>
      </c>
      <c r="BT111" s="102">
        <f t="shared" si="185"/>
        <v>0</v>
      </c>
      <c r="BU111" s="204">
        <f t="shared" si="204"/>
        <v>104600000</v>
      </c>
      <c r="BV111" s="102">
        <f t="shared" si="186"/>
        <v>0</v>
      </c>
      <c r="BW111" s="102">
        <f t="shared" si="187"/>
        <v>0</v>
      </c>
      <c r="BX111" s="102">
        <f t="shared" si="188"/>
        <v>0</v>
      </c>
      <c r="BY111" s="102">
        <f t="shared" si="189"/>
        <v>0</v>
      </c>
      <c r="BZ111" s="102">
        <f t="shared" si="190"/>
        <v>0</v>
      </c>
      <c r="CA111" s="102">
        <f t="shared" si="191"/>
        <v>0</v>
      </c>
      <c r="CB111" s="102">
        <f t="shared" si="205"/>
        <v>0</v>
      </c>
      <c r="CC111" s="102">
        <f t="shared" si="205"/>
        <v>176500000</v>
      </c>
      <c r="CD111" s="111"/>
      <c r="CE111" s="97"/>
    </row>
    <row r="112" spans="1:83" s="28" customFormat="1" ht="77.25" x14ac:dyDescent="0.4">
      <c r="B112" s="11"/>
      <c r="C112" s="67" t="s">
        <v>205</v>
      </c>
      <c r="D112" s="77">
        <v>0</v>
      </c>
      <c r="E112" s="71">
        <f>E113+E114+E115+E116+E117</f>
        <v>0</v>
      </c>
      <c r="F112" s="71">
        <f>F113+F114+F115+F116+F117</f>
        <v>0</v>
      </c>
      <c r="G112" s="177">
        <v>0</v>
      </c>
      <c r="H112" s="177">
        <v>0</v>
      </c>
      <c r="I112" s="169">
        <f t="shared" si="234"/>
        <v>0</v>
      </c>
      <c r="J112" s="187"/>
      <c r="K112" s="187">
        <f>ROUND(I112/6,0)</f>
        <v>0</v>
      </c>
      <c r="L112" s="187">
        <f>+K112</f>
        <v>0</v>
      </c>
      <c r="M112" s="187">
        <f>+L112</f>
        <v>0</v>
      </c>
      <c r="N112" s="187">
        <f>+M112</f>
        <v>0</v>
      </c>
      <c r="O112" s="230">
        <f>+N112</f>
        <v>0</v>
      </c>
      <c r="P112" s="187">
        <f>+I112-K112-L112-M112-N112-O112</f>
        <v>0</v>
      </c>
      <c r="Q112" s="72"/>
      <c r="R112" s="207"/>
      <c r="S112" s="72"/>
      <c r="T112" s="72"/>
      <c r="U112" s="72"/>
      <c r="V112" s="49">
        <f t="shared" si="147"/>
        <v>0</v>
      </c>
      <c r="W112" s="163">
        <f t="shared" si="166"/>
        <v>0</v>
      </c>
      <c r="X112" s="29"/>
      <c r="Y112" s="11"/>
      <c r="Z112" s="67" t="s">
        <v>166</v>
      </c>
      <c r="AA112" s="77">
        <f>I112</f>
        <v>0</v>
      </c>
      <c r="AB112" s="49">
        <f t="shared" si="150"/>
        <v>0</v>
      </c>
      <c r="AC112" s="49">
        <f t="shared" si="136"/>
        <v>0</v>
      </c>
      <c r="AD112" s="49">
        <f t="shared" si="136"/>
        <v>0</v>
      </c>
      <c r="AE112" s="49">
        <f t="shared" si="136"/>
        <v>0</v>
      </c>
      <c r="AF112" s="49">
        <f t="shared" si="136"/>
        <v>0</v>
      </c>
      <c r="AG112" s="71">
        <f>AG113+AG114+AG115+AG116+AG117</f>
        <v>0</v>
      </c>
      <c r="AH112" s="71"/>
      <c r="AI112" s="71"/>
      <c r="AJ112" s="71"/>
      <c r="AK112" s="71"/>
      <c r="AL112" s="71"/>
      <c r="AM112" s="177"/>
      <c r="AN112" s="71">
        <f t="shared" ref="AN112:AR112" si="240">AN113+AN114+AN115+AN116+AN117</f>
        <v>71900000</v>
      </c>
      <c r="AO112" s="223">
        <f t="shared" si="240"/>
        <v>104600000</v>
      </c>
      <c r="AP112" s="71">
        <f t="shared" si="240"/>
        <v>0</v>
      </c>
      <c r="AQ112" s="71">
        <f t="shared" si="240"/>
        <v>0</v>
      </c>
      <c r="AR112" s="71">
        <f t="shared" si="240"/>
        <v>0</v>
      </c>
      <c r="AS112" s="158">
        <f t="shared" si="207"/>
        <v>176500000</v>
      </c>
      <c r="AT112" s="29"/>
      <c r="AU112" s="29"/>
      <c r="AV112" s="11"/>
      <c r="AW112" s="67" t="s">
        <v>166</v>
      </c>
      <c r="AX112" s="77">
        <v>0</v>
      </c>
      <c r="AY112" s="49">
        <f t="shared" si="235"/>
        <v>0</v>
      </c>
      <c r="AZ112" s="49">
        <f t="shared" si="236"/>
        <v>0</v>
      </c>
      <c r="BA112" s="49">
        <f t="shared" si="237"/>
        <v>0</v>
      </c>
      <c r="BB112" s="49">
        <f t="shared" si="233"/>
        <v>0</v>
      </c>
      <c r="BC112" s="49">
        <f t="shared" si="233"/>
        <v>0</v>
      </c>
      <c r="BD112" s="102">
        <f t="shared" si="169"/>
        <v>0</v>
      </c>
      <c r="BE112" s="102">
        <f t="shared" si="170"/>
        <v>0</v>
      </c>
      <c r="BF112" s="102">
        <f t="shared" si="171"/>
        <v>0</v>
      </c>
      <c r="BG112" s="102">
        <f t="shared" si="172"/>
        <v>0</v>
      </c>
      <c r="BH112" s="102">
        <f t="shared" si="173"/>
        <v>0</v>
      </c>
      <c r="BI112" s="102">
        <f t="shared" si="174"/>
        <v>0</v>
      </c>
      <c r="BJ112" s="102">
        <f t="shared" si="175"/>
        <v>0</v>
      </c>
      <c r="BK112" s="102">
        <f t="shared" si="176"/>
        <v>0</v>
      </c>
      <c r="BL112" s="102">
        <f t="shared" si="177"/>
        <v>0</v>
      </c>
      <c r="BM112" s="102">
        <f t="shared" si="178"/>
        <v>0</v>
      </c>
      <c r="BN112" s="102">
        <f t="shared" si="179"/>
        <v>0</v>
      </c>
      <c r="BO112" s="102">
        <f t="shared" si="180"/>
        <v>0</v>
      </c>
      <c r="BP112" s="102">
        <f t="shared" si="181"/>
        <v>0</v>
      </c>
      <c r="BQ112" s="102">
        <f t="shared" si="182"/>
        <v>0</v>
      </c>
      <c r="BR112" s="175">
        <f t="shared" si="183"/>
        <v>0</v>
      </c>
      <c r="BS112" s="102">
        <f t="shared" si="184"/>
        <v>71900000</v>
      </c>
      <c r="BT112" s="102">
        <f t="shared" si="185"/>
        <v>0</v>
      </c>
      <c r="BU112" s="204">
        <f t="shared" si="204"/>
        <v>104600000</v>
      </c>
      <c r="BV112" s="102">
        <f t="shared" si="186"/>
        <v>0</v>
      </c>
      <c r="BW112" s="102">
        <f t="shared" si="187"/>
        <v>0</v>
      </c>
      <c r="BX112" s="102">
        <f t="shared" si="188"/>
        <v>0</v>
      </c>
      <c r="BY112" s="102">
        <f t="shared" si="189"/>
        <v>0</v>
      </c>
      <c r="BZ112" s="102">
        <f t="shared" si="190"/>
        <v>0</v>
      </c>
      <c r="CA112" s="102">
        <f t="shared" si="191"/>
        <v>0</v>
      </c>
      <c r="CB112" s="100">
        <f t="shared" si="205"/>
        <v>0</v>
      </c>
      <c r="CC112" s="100">
        <f t="shared" si="205"/>
        <v>176500000</v>
      </c>
      <c r="CD112" s="90"/>
      <c r="CE112" s="46"/>
    </row>
    <row r="113" spans="1:83" s="15" customFormat="1" ht="157.5" x14ac:dyDescent="0.4">
      <c r="B113" s="16"/>
      <c r="C113" s="68" t="s">
        <v>167</v>
      </c>
      <c r="D113" s="78">
        <f>+D114</f>
        <v>196000000</v>
      </c>
      <c r="E113" s="78">
        <f t="shared" ref="E113:I113" si="241">+E114</f>
        <v>0</v>
      </c>
      <c r="F113" s="78">
        <f t="shared" si="241"/>
        <v>0</v>
      </c>
      <c r="G113" s="189">
        <f t="shared" si="241"/>
        <v>0</v>
      </c>
      <c r="H113" s="189">
        <f t="shared" si="241"/>
        <v>196000000</v>
      </c>
      <c r="I113" s="189">
        <f t="shared" si="241"/>
        <v>0</v>
      </c>
      <c r="J113" s="190">
        <f>+J114</f>
        <v>0</v>
      </c>
      <c r="K113" s="190">
        <f t="shared" ref="K113:U113" si="242">+K114</f>
        <v>0</v>
      </c>
      <c r="L113" s="190">
        <f t="shared" si="242"/>
        <v>0</v>
      </c>
      <c r="M113" s="190">
        <f t="shared" si="242"/>
        <v>0</v>
      </c>
      <c r="N113" s="190">
        <f t="shared" si="242"/>
        <v>0</v>
      </c>
      <c r="O113" s="240">
        <f t="shared" si="242"/>
        <v>0</v>
      </c>
      <c r="P113" s="190">
        <f t="shared" si="242"/>
        <v>0</v>
      </c>
      <c r="Q113" s="79">
        <f t="shared" si="242"/>
        <v>0</v>
      </c>
      <c r="R113" s="249">
        <f t="shared" si="242"/>
        <v>0</v>
      </c>
      <c r="S113" s="79">
        <f t="shared" si="242"/>
        <v>0</v>
      </c>
      <c r="T113" s="79">
        <f t="shared" si="242"/>
        <v>0</v>
      </c>
      <c r="U113" s="79">
        <f t="shared" si="242"/>
        <v>0</v>
      </c>
      <c r="V113" s="50">
        <f t="shared" si="147"/>
        <v>0</v>
      </c>
      <c r="W113" s="163">
        <f t="shared" si="166"/>
        <v>0</v>
      </c>
      <c r="X113" s="17"/>
      <c r="Y113" s="16"/>
      <c r="Z113" s="68" t="s">
        <v>167</v>
      </c>
      <c r="AA113" s="78">
        <f>+AA114</f>
        <v>0</v>
      </c>
      <c r="AB113" s="50">
        <f t="shared" si="150"/>
        <v>0</v>
      </c>
      <c r="AC113" s="50">
        <f t="shared" si="136"/>
        <v>0</v>
      </c>
      <c r="AD113" s="50">
        <f t="shared" si="136"/>
        <v>0</v>
      </c>
      <c r="AE113" s="50">
        <f t="shared" si="136"/>
        <v>196000000</v>
      </c>
      <c r="AF113" s="50">
        <f t="shared" si="136"/>
        <v>0</v>
      </c>
      <c r="AG113" s="50">
        <v>0</v>
      </c>
      <c r="AH113" s="50">
        <v>0</v>
      </c>
      <c r="AI113" s="50">
        <v>0</v>
      </c>
      <c r="AJ113" s="50">
        <v>0</v>
      </c>
      <c r="AK113" s="50">
        <v>0</v>
      </c>
      <c r="AL113" s="50">
        <v>0</v>
      </c>
      <c r="AM113" s="170">
        <v>0</v>
      </c>
      <c r="AN113" s="50">
        <v>0</v>
      </c>
      <c r="AO113" s="206">
        <v>0</v>
      </c>
      <c r="AP113" s="50">
        <v>0</v>
      </c>
      <c r="AQ113" s="50">
        <v>0</v>
      </c>
      <c r="AR113" s="50">
        <v>0</v>
      </c>
      <c r="AS113" s="158">
        <f t="shared" si="207"/>
        <v>0</v>
      </c>
      <c r="AT113" s="17"/>
      <c r="AU113" s="17"/>
      <c r="AV113" s="16"/>
      <c r="AW113" s="68" t="s">
        <v>167</v>
      </c>
      <c r="AX113" s="78">
        <f>+AX114</f>
        <v>0</v>
      </c>
      <c r="AY113" s="50">
        <f t="shared" si="235"/>
        <v>0</v>
      </c>
      <c r="AZ113" s="50">
        <f t="shared" si="236"/>
        <v>0</v>
      </c>
      <c r="BA113" s="50">
        <f t="shared" si="237"/>
        <v>0</v>
      </c>
      <c r="BB113" s="50">
        <f t="shared" si="233"/>
        <v>196000000</v>
      </c>
      <c r="BC113" s="50">
        <f t="shared" si="233"/>
        <v>0</v>
      </c>
      <c r="BD113" s="102">
        <f t="shared" si="169"/>
        <v>0</v>
      </c>
      <c r="BE113" s="102">
        <f t="shared" si="170"/>
        <v>0</v>
      </c>
      <c r="BF113" s="102">
        <f t="shared" si="171"/>
        <v>0</v>
      </c>
      <c r="BG113" s="102">
        <f t="shared" si="172"/>
        <v>0</v>
      </c>
      <c r="BH113" s="102">
        <f t="shared" si="173"/>
        <v>0</v>
      </c>
      <c r="BI113" s="102">
        <f t="shared" si="174"/>
        <v>0</v>
      </c>
      <c r="BJ113" s="102">
        <f t="shared" si="175"/>
        <v>0</v>
      </c>
      <c r="BK113" s="102">
        <f t="shared" si="176"/>
        <v>0</v>
      </c>
      <c r="BL113" s="102">
        <f t="shared" si="177"/>
        <v>0</v>
      </c>
      <c r="BM113" s="102">
        <f t="shared" si="178"/>
        <v>0</v>
      </c>
      <c r="BN113" s="102">
        <f t="shared" si="179"/>
        <v>0</v>
      </c>
      <c r="BO113" s="102">
        <f t="shared" si="180"/>
        <v>0</v>
      </c>
      <c r="BP113" s="102">
        <f t="shared" si="181"/>
        <v>0</v>
      </c>
      <c r="BQ113" s="102">
        <f t="shared" si="182"/>
        <v>0</v>
      </c>
      <c r="BR113" s="175">
        <f t="shared" si="183"/>
        <v>0</v>
      </c>
      <c r="BS113" s="102">
        <f t="shared" si="184"/>
        <v>0</v>
      </c>
      <c r="BT113" s="102">
        <f t="shared" si="185"/>
        <v>0</v>
      </c>
      <c r="BU113" s="204">
        <f t="shared" si="204"/>
        <v>0</v>
      </c>
      <c r="BV113" s="102">
        <f t="shared" si="186"/>
        <v>0</v>
      </c>
      <c r="BW113" s="102">
        <f t="shared" si="187"/>
        <v>0</v>
      </c>
      <c r="BX113" s="102">
        <f t="shared" si="188"/>
        <v>0</v>
      </c>
      <c r="BY113" s="102">
        <f t="shared" si="189"/>
        <v>0</v>
      </c>
      <c r="BZ113" s="102">
        <f t="shared" si="190"/>
        <v>0</v>
      </c>
      <c r="CA113" s="102">
        <f t="shared" si="191"/>
        <v>0</v>
      </c>
      <c r="CB113" s="102">
        <f t="shared" si="205"/>
        <v>0</v>
      </c>
      <c r="CC113" s="102">
        <f t="shared" si="205"/>
        <v>0</v>
      </c>
      <c r="CD113" s="111"/>
      <c r="CE113" s="97"/>
    </row>
    <row r="114" spans="1:83" s="28" customFormat="1" ht="48.75" customHeight="1" x14ac:dyDescent="0.4">
      <c r="A114" s="28" t="s">
        <v>217</v>
      </c>
      <c r="B114" s="11"/>
      <c r="C114" s="80" t="s">
        <v>207</v>
      </c>
      <c r="D114" s="81">
        <v>196000000</v>
      </c>
      <c r="E114" s="71">
        <v>0</v>
      </c>
      <c r="F114" s="71">
        <v>0</v>
      </c>
      <c r="G114" s="177">
        <v>0</v>
      </c>
      <c r="H114" s="177">
        <f>195000000+1000000</f>
        <v>196000000</v>
      </c>
      <c r="I114" s="169">
        <f t="shared" si="234"/>
        <v>0</v>
      </c>
      <c r="J114" s="187"/>
      <c r="K114" s="187">
        <v>0</v>
      </c>
      <c r="L114" s="187">
        <f>K114</f>
        <v>0</v>
      </c>
      <c r="M114" s="187">
        <v>0</v>
      </c>
      <c r="N114" s="187">
        <v>0</v>
      </c>
      <c r="O114" s="230">
        <v>0</v>
      </c>
      <c r="P114" s="187">
        <v>0</v>
      </c>
      <c r="Q114" s="72">
        <v>0</v>
      </c>
      <c r="R114" s="207">
        <v>0</v>
      </c>
      <c r="S114" s="72">
        <v>0</v>
      </c>
      <c r="T114" s="72">
        <v>0</v>
      </c>
      <c r="U114" s="72">
        <v>0</v>
      </c>
      <c r="V114" s="49">
        <f t="shared" si="147"/>
        <v>0</v>
      </c>
      <c r="W114" s="163">
        <f t="shared" si="166"/>
        <v>0</v>
      </c>
      <c r="X114" s="29"/>
      <c r="Y114" s="11"/>
      <c r="Z114" s="89" t="s">
        <v>168</v>
      </c>
      <c r="AA114" s="81">
        <f>I114</f>
        <v>0</v>
      </c>
      <c r="AB114" s="49">
        <f t="shared" si="150"/>
        <v>0</v>
      </c>
      <c r="AC114" s="49">
        <f t="shared" si="136"/>
        <v>0</v>
      </c>
      <c r="AD114" s="49">
        <f t="shared" si="136"/>
        <v>0</v>
      </c>
      <c r="AE114" s="49">
        <f t="shared" si="136"/>
        <v>196000000</v>
      </c>
      <c r="AF114" s="49">
        <f t="shared" si="136"/>
        <v>0</v>
      </c>
      <c r="AG114" s="71">
        <v>0</v>
      </c>
      <c r="AH114" s="71">
        <v>0</v>
      </c>
      <c r="AI114" s="71">
        <v>0</v>
      </c>
      <c r="AJ114" s="71">
        <v>0</v>
      </c>
      <c r="AK114" s="71">
        <v>0</v>
      </c>
      <c r="AL114" s="71">
        <v>0</v>
      </c>
      <c r="AM114" s="177">
        <v>0</v>
      </c>
      <c r="AN114" s="71">
        <v>0</v>
      </c>
      <c r="AO114" s="223">
        <v>0</v>
      </c>
      <c r="AP114" s="71">
        <v>0</v>
      </c>
      <c r="AQ114" s="71">
        <v>0</v>
      </c>
      <c r="AR114" s="71">
        <v>0</v>
      </c>
      <c r="AS114" s="158">
        <f t="shared" si="207"/>
        <v>0</v>
      </c>
      <c r="AT114" s="29"/>
      <c r="AU114" s="29"/>
      <c r="AV114" s="11"/>
      <c r="AW114" s="89" t="s">
        <v>168</v>
      </c>
      <c r="AX114" s="81">
        <v>0</v>
      </c>
      <c r="AY114" s="49">
        <f t="shared" si="235"/>
        <v>0</v>
      </c>
      <c r="AZ114" s="49">
        <f t="shared" si="236"/>
        <v>0</v>
      </c>
      <c r="BA114" s="49">
        <f t="shared" si="237"/>
        <v>0</v>
      </c>
      <c r="BB114" s="49">
        <f t="shared" si="233"/>
        <v>196000000</v>
      </c>
      <c r="BC114" s="49">
        <f t="shared" si="233"/>
        <v>0</v>
      </c>
      <c r="BD114" s="102">
        <f t="shared" si="169"/>
        <v>0</v>
      </c>
      <c r="BE114" s="102">
        <f t="shared" si="170"/>
        <v>0</v>
      </c>
      <c r="BF114" s="102">
        <f t="shared" si="171"/>
        <v>0</v>
      </c>
      <c r="BG114" s="102">
        <f t="shared" si="172"/>
        <v>0</v>
      </c>
      <c r="BH114" s="102">
        <f t="shared" si="173"/>
        <v>0</v>
      </c>
      <c r="BI114" s="102">
        <f t="shared" si="174"/>
        <v>0</v>
      </c>
      <c r="BJ114" s="102">
        <f t="shared" si="175"/>
        <v>0</v>
      </c>
      <c r="BK114" s="102">
        <f t="shared" si="176"/>
        <v>0</v>
      </c>
      <c r="BL114" s="102">
        <f t="shared" si="177"/>
        <v>0</v>
      </c>
      <c r="BM114" s="102">
        <f t="shared" si="178"/>
        <v>0</v>
      </c>
      <c r="BN114" s="102">
        <f t="shared" si="179"/>
        <v>0</v>
      </c>
      <c r="BO114" s="102">
        <f t="shared" si="180"/>
        <v>0</v>
      </c>
      <c r="BP114" s="102">
        <f t="shared" si="181"/>
        <v>0</v>
      </c>
      <c r="BQ114" s="102">
        <f t="shared" si="182"/>
        <v>0</v>
      </c>
      <c r="BR114" s="175">
        <f t="shared" si="183"/>
        <v>0</v>
      </c>
      <c r="BS114" s="102">
        <f t="shared" si="184"/>
        <v>0</v>
      </c>
      <c r="BT114" s="102">
        <f t="shared" si="185"/>
        <v>0</v>
      </c>
      <c r="BU114" s="204">
        <f t="shared" si="204"/>
        <v>0</v>
      </c>
      <c r="BV114" s="102">
        <f t="shared" si="186"/>
        <v>0</v>
      </c>
      <c r="BW114" s="102">
        <f t="shared" si="187"/>
        <v>0</v>
      </c>
      <c r="BX114" s="102">
        <f t="shared" si="188"/>
        <v>0</v>
      </c>
      <c r="BY114" s="102">
        <f t="shared" si="189"/>
        <v>0</v>
      </c>
      <c r="BZ114" s="102">
        <f t="shared" si="190"/>
        <v>0</v>
      </c>
      <c r="CA114" s="102">
        <f t="shared" si="191"/>
        <v>0</v>
      </c>
      <c r="CB114" s="100">
        <f t="shared" si="205"/>
        <v>0</v>
      </c>
      <c r="CC114" s="100">
        <f t="shared" si="205"/>
        <v>0</v>
      </c>
      <c r="CD114" s="90"/>
      <c r="CE114" s="46"/>
    </row>
    <row r="115" spans="1:83" s="15" customFormat="1" ht="78.75" customHeight="1" x14ac:dyDescent="0.4">
      <c r="B115" s="16"/>
      <c r="C115" s="73" t="s">
        <v>169</v>
      </c>
      <c r="D115" s="74">
        <f>+D116</f>
        <v>0</v>
      </c>
      <c r="E115" s="75">
        <v>0</v>
      </c>
      <c r="F115" s="75">
        <v>0</v>
      </c>
      <c r="G115" s="173">
        <v>0</v>
      </c>
      <c r="H115" s="173">
        <v>0</v>
      </c>
      <c r="I115" s="170">
        <f t="shared" si="234"/>
        <v>0</v>
      </c>
      <c r="J115" s="188">
        <f>+J116</f>
        <v>0</v>
      </c>
      <c r="K115" s="188">
        <f t="shared" ref="K115:U115" si="243">+K116</f>
        <v>0</v>
      </c>
      <c r="L115" s="188">
        <f t="shared" si="243"/>
        <v>0</v>
      </c>
      <c r="M115" s="188">
        <f t="shared" si="243"/>
        <v>0</v>
      </c>
      <c r="N115" s="188">
        <f t="shared" si="243"/>
        <v>0</v>
      </c>
      <c r="O115" s="239">
        <f t="shared" si="243"/>
        <v>0</v>
      </c>
      <c r="P115" s="188">
        <f t="shared" si="243"/>
        <v>0</v>
      </c>
      <c r="Q115" s="76">
        <f t="shared" si="243"/>
        <v>0</v>
      </c>
      <c r="R115" s="248">
        <f t="shared" si="243"/>
        <v>0</v>
      </c>
      <c r="S115" s="76">
        <f t="shared" si="243"/>
        <v>0</v>
      </c>
      <c r="T115" s="76">
        <f t="shared" si="243"/>
        <v>0</v>
      </c>
      <c r="U115" s="76">
        <f t="shared" si="243"/>
        <v>0</v>
      </c>
      <c r="V115" s="50">
        <f t="shared" si="147"/>
        <v>0</v>
      </c>
      <c r="W115" s="163">
        <f t="shared" si="166"/>
        <v>0</v>
      </c>
      <c r="X115" s="17"/>
      <c r="Y115" s="16"/>
      <c r="Z115" s="73" t="s">
        <v>169</v>
      </c>
      <c r="AA115" s="74">
        <f>+AA116</f>
        <v>0</v>
      </c>
      <c r="AB115" s="50">
        <f t="shared" si="150"/>
        <v>0</v>
      </c>
      <c r="AC115" s="50">
        <f t="shared" si="136"/>
        <v>0</v>
      </c>
      <c r="AD115" s="50">
        <f t="shared" si="136"/>
        <v>0</v>
      </c>
      <c r="AE115" s="50">
        <f t="shared" si="136"/>
        <v>0</v>
      </c>
      <c r="AF115" s="50">
        <f t="shared" si="136"/>
        <v>0</v>
      </c>
      <c r="AG115" s="75">
        <v>0</v>
      </c>
      <c r="AH115" s="75">
        <v>0</v>
      </c>
      <c r="AI115" s="75">
        <v>0</v>
      </c>
      <c r="AJ115" s="75">
        <v>0</v>
      </c>
      <c r="AK115" s="75">
        <v>0</v>
      </c>
      <c r="AL115" s="75">
        <v>0</v>
      </c>
      <c r="AM115" s="173">
        <v>0</v>
      </c>
      <c r="AN115" s="75">
        <v>0</v>
      </c>
      <c r="AO115" s="205">
        <v>0</v>
      </c>
      <c r="AP115" s="75">
        <v>0</v>
      </c>
      <c r="AQ115" s="75">
        <v>0</v>
      </c>
      <c r="AR115" s="75">
        <v>0</v>
      </c>
      <c r="AS115" s="158">
        <f t="shared" si="207"/>
        <v>0</v>
      </c>
      <c r="AT115" s="17"/>
      <c r="AU115" s="17"/>
      <c r="AV115" s="16"/>
      <c r="AW115" s="73" t="s">
        <v>169</v>
      </c>
      <c r="AX115" s="74">
        <f>+AX116</f>
        <v>0</v>
      </c>
      <c r="AY115" s="50">
        <f t="shared" si="235"/>
        <v>0</v>
      </c>
      <c r="AZ115" s="50">
        <f t="shared" si="236"/>
        <v>0</v>
      </c>
      <c r="BA115" s="50">
        <f t="shared" si="237"/>
        <v>0</v>
      </c>
      <c r="BB115" s="50">
        <f t="shared" si="233"/>
        <v>0</v>
      </c>
      <c r="BC115" s="50">
        <f t="shared" si="233"/>
        <v>0</v>
      </c>
      <c r="BD115" s="102">
        <f t="shared" si="169"/>
        <v>0</v>
      </c>
      <c r="BE115" s="102">
        <f t="shared" si="170"/>
        <v>0</v>
      </c>
      <c r="BF115" s="102">
        <f t="shared" si="171"/>
        <v>0</v>
      </c>
      <c r="BG115" s="102">
        <f t="shared" si="172"/>
        <v>0</v>
      </c>
      <c r="BH115" s="102">
        <f t="shared" si="173"/>
        <v>0</v>
      </c>
      <c r="BI115" s="102">
        <f t="shared" si="174"/>
        <v>0</v>
      </c>
      <c r="BJ115" s="102">
        <f t="shared" si="175"/>
        <v>0</v>
      </c>
      <c r="BK115" s="102">
        <f t="shared" si="176"/>
        <v>0</v>
      </c>
      <c r="BL115" s="102">
        <f t="shared" si="177"/>
        <v>0</v>
      </c>
      <c r="BM115" s="102">
        <f t="shared" si="178"/>
        <v>0</v>
      </c>
      <c r="BN115" s="102">
        <f t="shared" si="179"/>
        <v>0</v>
      </c>
      <c r="BO115" s="102">
        <f t="shared" si="180"/>
        <v>0</v>
      </c>
      <c r="BP115" s="102">
        <f t="shared" si="181"/>
        <v>0</v>
      </c>
      <c r="BQ115" s="102">
        <f t="shared" si="182"/>
        <v>0</v>
      </c>
      <c r="BR115" s="175">
        <f t="shared" si="183"/>
        <v>0</v>
      </c>
      <c r="BS115" s="102">
        <f t="shared" si="184"/>
        <v>0</v>
      </c>
      <c r="BT115" s="102">
        <f t="shared" si="185"/>
        <v>0</v>
      </c>
      <c r="BU115" s="204">
        <f t="shared" si="204"/>
        <v>0</v>
      </c>
      <c r="BV115" s="102">
        <f t="shared" si="186"/>
        <v>0</v>
      </c>
      <c r="BW115" s="102">
        <f t="shared" si="187"/>
        <v>0</v>
      </c>
      <c r="BX115" s="102">
        <f t="shared" si="188"/>
        <v>0</v>
      </c>
      <c r="BY115" s="102">
        <f t="shared" si="189"/>
        <v>0</v>
      </c>
      <c r="BZ115" s="102">
        <f t="shared" si="190"/>
        <v>0</v>
      </c>
      <c r="CA115" s="102">
        <f t="shared" si="191"/>
        <v>0</v>
      </c>
      <c r="CB115" s="102">
        <f t="shared" si="205"/>
        <v>0</v>
      </c>
      <c r="CC115" s="102">
        <f t="shared" si="205"/>
        <v>0</v>
      </c>
      <c r="CD115" s="111"/>
      <c r="CE115" s="97"/>
    </row>
    <row r="116" spans="1:83" s="28" customFormat="1" ht="77.25" x14ac:dyDescent="0.4">
      <c r="B116" s="11"/>
      <c r="C116" s="67" t="s">
        <v>170</v>
      </c>
      <c r="D116" s="71">
        <v>0</v>
      </c>
      <c r="E116" s="71">
        <f>SUM(E117+E118)</f>
        <v>0</v>
      </c>
      <c r="F116" s="71">
        <f>SUM(F117+F118)</f>
        <v>0</v>
      </c>
      <c r="G116" s="177">
        <v>0</v>
      </c>
      <c r="H116" s="177">
        <f>SUM(H117+H118)</f>
        <v>0</v>
      </c>
      <c r="I116" s="169">
        <f t="shared" si="234"/>
        <v>0</v>
      </c>
      <c r="J116" s="187"/>
      <c r="K116" s="187">
        <v>0</v>
      </c>
      <c r="L116" s="187">
        <f>+K116</f>
        <v>0</v>
      </c>
      <c r="M116" s="187">
        <f>+L116</f>
        <v>0</v>
      </c>
      <c r="N116" s="187">
        <f>+M116</f>
        <v>0</v>
      </c>
      <c r="O116" s="230">
        <f>+N116</f>
        <v>0</v>
      </c>
      <c r="P116" s="187">
        <f>+I116-K116-L116-M116-N116-O116</f>
        <v>0</v>
      </c>
      <c r="Q116" s="72"/>
      <c r="R116" s="207"/>
      <c r="S116" s="72"/>
      <c r="T116" s="72"/>
      <c r="U116" s="72"/>
      <c r="V116" s="49">
        <f t="shared" si="147"/>
        <v>0</v>
      </c>
      <c r="W116" s="163">
        <f t="shared" si="166"/>
        <v>0</v>
      </c>
      <c r="X116" s="29"/>
      <c r="Y116" s="11"/>
      <c r="Z116" s="67" t="s">
        <v>170</v>
      </c>
      <c r="AA116" s="71">
        <f>I116</f>
        <v>0</v>
      </c>
      <c r="AB116" s="49">
        <f t="shared" si="150"/>
        <v>0</v>
      </c>
      <c r="AC116" s="49">
        <f t="shared" si="136"/>
        <v>0</v>
      </c>
      <c r="AD116" s="49">
        <f t="shared" si="136"/>
        <v>0</v>
      </c>
      <c r="AE116" s="49">
        <f t="shared" si="136"/>
        <v>0</v>
      </c>
      <c r="AF116" s="49">
        <f t="shared" si="136"/>
        <v>0</v>
      </c>
      <c r="AG116" s="71">
        <v>0</v>
      </c>
      <c r="AH116" s="71">
        <v>0</v>
      </c>
      <c r="AI116" s="71">
        <v>0</v>
      </c>
      <c r="AJ116" s="71">
        <v>0</v>
      </c>
      <c r="AK116" s="71">
        <v>0</v>
      </c>
      <c r="AL116" s="71">
        <v>0</v>
      </c>
      <c r="AM116" s="177">
        <v>0</v>
      </c>
      <c r="AN116" s="71">
        <v>0</v>
      </c>
      <c r="AO116" s="223">
        <v>0</v>
      </c>
      <c r="AP116" s="71">
        <v>0</v>
      </c>
      <c r="AQ116" s="71">
        <v>0</v>
      </c>
      <c r="AR116" s="71">
        <v>0</v>
      </c>
      <c r="AS116" s="158">
        <f t="shared" si="207"/>
        <v>0</v>
      </c>
      <c r="AT116" s="29"/>
      <c r="AU116" s="29"/>
      <c r="AV116" s="11"/>
      <c r="AW116" s="67" t="s">
        <v>170</v>
      </c>
      <c r="AX116" s="77">
        <v>0</v>
      </c>
      <c r="AY116" s="49">
        <f t="shared" si="235"/>
        <v>0</v>
      </c>
      <c r="AZ116" s="49">
        <f t="shared" si="236"/>
        <v>0</v>
      </c>
      <c r="BA116" s="49">
        <f t="shared" si="237"/>
        <v>0</v>
      </c>
      <c r="BB116" s="49">
        <f t="shared" si="233"/>
        <v>0</v>
      </c>
      <c r="BC116" s="49">
        <f t="shared" si="233"/>
        <v>0</v>
      </c>
      <c r="BD116" s="102">
        <f t="shared" si="169"/>
        <v>0</v>
      </c>
      <c r="BE116" s="102">
        <f t="shared" si="170"/>
        <v>0</v>
      </c>
      <c r="BF116" s="102">
        <f t="shared" si="171"/>
        <v>0</v>
      </c>
      <c r="BG116" s="102">
        <f t="shared" si="172"/>
        <v>0</v>
      </c>
      <c r="BH116" s="102">
        <f t="shared" si="173"/>
        <v>0</v>
      </c>
      <c r="BI116" s="102">
        <f t="shared" si="174"/>
        <v>0</v>
      </c>
      <c r="BJ116" s="102">
        <f t="shared" si="175"/>
        <v>0</v>
      </c>
      <c r="BK116" s="102">
        <f t="shared" si="176"/>
        <v>0</v>
      </c>
      <c r="BL116" s="102">
        <f t="shared" si="177"/>
        <v>0</v>
      </c>
      <c r="BM116" s="102">
        <f t="shared" si="178"/>
        <v>0</v>
      </c>
      <c r="BN116" s="102">
        <f t="shared" si="179"/>
        <v>0</v>
      </c>
      <c r="BO116" s="102">
        <f t="shared" si="180"/>
        <v>0</v>
      </c>
      <c r="BP116" s="102">
        <f t="shared" si="181"/>
        <v>0</v>
      </c>
      <c r="BQ116" s="102">
        <f t="shared" si="182"/>
        <v>0</v>
      </c>
      <c r="BR116" s="175">
        <f t="shared" si="183"/>
        <v>0</v>
      </c>
      <c r="BS116" s="102">
        <f t="shared" si="184"/>
        <v>0</v>
      </c>
      <c r="BT116" s="102">
        <f t="shared" si="185"/>
        <v>0</v>
      </c>
      <c r="BU116" s="204">
        <f t="shared" si="204"/>
        <v>0</v>
      </c>
      <c r="BV116" s="102">
        <f t="shared" si="186"/>
        <v>0</v>
      </c>
      <c r="BW116" s="102">
        <f t="shared" si="187"/>
        <v>0</v>
      </c>
      <c r="BX116" s="102">
        <f t="shared" si="188"/>
        <v>0</v>
      </c>
      <c r="BY116" s="102">
        <f t="shared" si="189"/>
        <v>0</v>
      </c>
      <c r="BZ116" s="102">
        <f t="shared" si="190"/>
        <v>0</v>
      </c>
      <c r="CA116" s="102">
        <f t="shared" si="191"/>
        <v>0</v>
      </c>
      <c r="CB116" s="100">
        <f t="shared" si="205"/>
        <v>0</v>
      </c>
      <c r="CC116" s="100">
        <f t="shared" si="205"/>
        <v>0</v>
      </c>
      <c r="CD116" s="90"/>
      <c r="CE116" s="46"/>
    </row>
    <row r="117" spans="1:83" s="15" customFormat="1" ht="107.25" customHeight="1" x14ac:dyDescent="0.4">
      <c r="B117" s="16"/>
      <c r="C117" s="82" t="s">
        <v>171</v>
      </c>
      <c r="D117" s="78">
        <f>+D118+D120</f>
        <v>100000000</v>
      </c>
      <c r="E117" s="78">
        <f t="shared" ref="E117:H117" si="244">+E118+E120</f>
        <v>0</v>
      </c>
      <c r="F117" s="78">
        <f t="shared" si="244"/>
        <v>0</v>
      </c>
      <c r="G117" s="189">
        <f t="shared" si="244"/>
        <v>518784840</v>
      </c>
      <c r="H117" s="189">
        <f t="shared" si="244"/>
        <v>0</v>
      </c>
      <c r="I117" s="189">
        <f>+I118+I120</f>
        <v>618784840</v>
      </c>
      <c r="J117" s="189">
        <f t="shared" ref="J117" si="245">+J118+J120</f>
        <v>0</v>
      </c>
      <c r="K117" s="189">
        <f t="shared" ref="K117" si="246">+K118+K120</f>
        <v>0</v>
      </c>
      <c r="L117" s="189">
        <f t="shared" ref="L117" si="247">+L118+L120</f>
        <v>0</v>
      </c>
      <c r="M117" s="189">
        <f t="shared" ref="M117" si="248">+M118+M120</f>
        <v>0</v>
      </c>
      <c r="N117" s="189">
        <f t="shared" ref="N117" si="249">+N118+N120</f>
        <v>0</v>
      </c>
      <c r="O117" s="241">
        <f t="shared" ref="O117" si="250">+O118+O120</f>
        <v>0</v>
      </c>
      <c r="P117" s="189">
        <f t="shared" ref="P117" si="251">+P118+P120</f>
        <v>0</v>
      </c>
      <c r="Q117" s="78">
        <f t="shared" ref="Q117" si="252">+Q118+Q120</f>
        <v>88250000</v>
      </c>
      <c r="R117" s="250">
        <f t="shared" ref="R117" si="253">+R118+R120</f>
        <v>155000000</v>
      </c>
      <c r="S117" s="78">
        <f t="shared" ref="S117" si="254">+S118+S120</f>
        <v>200695710</v>
      </c>
      <c r="T117" s="78">
        <f t="shared" ref="T117" si="255">+T118+T120</f>
        <v>174839130</v>
      </c>
      <c r="U117" s="78">
        <f t="shared" ref="U117" si="256">+U118+U120</f>
        <v>0</v>
      </c>
      <c r="V117" s="50">
        <f t="shared" si="147"/>
        <v>618784840</v>
      </c>
      <c r="W117" s="163">
        <f t="shared" si="166"/>
        <v>0</v>
      </c>
      <c r="X117" s="17"/>
      <c r="Y117" s="16"/>
      <c r="Z117" s="82" t="s">
        <v>171</v>
      </c>
      <c r="AA117" s="78">
        <f>+AA118</f>
        <v>353000000</v>
      </c>
      <c r="AB117" s="50">
        <f t="shared" si="150"/>
        <v>0</v>
      </c>
      <c r="AC117" s="50">
        <f t="shared" si="136"/>
        <v>0</v>
      </c>
      <c r="AD117" s="50">
        <f t="shared" si="136"/>
        <v>518784840</v>
      </c>
      <c r="AE117" s="50">
        <f t="shared" si="136"/>
        <v>0</v>
      </c>
      <c r="AF117" s="50">
        <f>+I117</f>
        <v>618784840</v>
      </c>
      <c r="AG117" s="50">
        <f t="shared" ref="AG117" si="257">+J117</f>
        <v>0</v>
      </c>
      <c r="AH117" s="50">
        <f>AH118</f>
        <v>0</v>
      </c>
      <c r="AI117" s="50">
        <f t="shared" ref="AI117:AR117" si="258">AI118</f>
        <v>0</v>
      </c>
      <c r="AJ117" s="50">
        <f t="shared" si="258"/>
        <v>0</v>
      </c>
      <c r="AK117" s="50">
        <f t="shared" si="258"/>
        <v>0</v>
      </c>
      <c r="AL117" s="50">
        <f t="shared" si="258"/>
        <v>0</v>
      </c>
      <c r="AM117" s="170">
        <f t="shared" si="258"/>
        <v>0</v>
      </c>
      <c r="AN117" s="50">
        <f t="shared" si="258"/>
        <v>71900000</v>
      </c>
      <c r="AO117" s="206">
        <f t="shared" si="258"/>
        <v>104600000</v>
      </c>
      <c r="AP117" s="50">
        <f t="shared" si="258"/>
        <v>0</v>
      </c>
      <c r="AQ117" s="50">
        <f t="shared" si="258"/>
        <v>0</v>
      </c>
      <c r="AR117" s="50">
        <f t="shared" si="258"/>
        <v>0</v>
      </c>
      <c r="AS117" s="158">
        <f t="shared" si="207"/>
        <v>176500000</v>
      </c>
      <c r="AT117" s="17"/>
      <c r="AU117" s="17"/>
      <c r="AV117" s="16"/>
      <c r="AW117" s="82" t="s">
        <v>171</v>
      </c>
      <c r="AX117" s="78">
        <f>+AX118</f>
        <v>0</v>
      </c>
      <c r="AY117" s="50">
        <f t="shared" si="235"/>
        <v>0</v>
      </c>
      <c r="AZ117" s="50">
        <f t="shared" si="236"/>
        <v>0</v>
      </c>
      <c r="BA117" s="50">
        <f t="shared" si="237"/>
        <v>518784840</v>
      </c>
      <c r="BB117" s="50">
        <f t="shared" si="233"/>
        <v>0</v>
      </c>
      <c r="BC117" s="50">
        <f t="shared" si="233"/>
        <v>618784840</v>
      </c>
      <c r="BD117" s="102">
        <f t="shared" si="169"/>
        <v>0</v>
      </c>
      <c r="BE117" s="102">
        <f t="shared" si="170"/>
        <v>0</v>
      </c>
      <c r="BF117" s="102">
        <f t="shared" si="171"/>
        <v>0</v>
      </c>
      <c r="BG117" s="102">
        <f t="shared" si="172"/>
        <v>0</v>
      </c>
      <c r="BH117" s="102">
        <f t="shared" si="173"/>
        <v>0</v>
      </c>
      <c r="BI117" s="102">
        <f t="shared" si="174"/>
        <v>0</v>
      </c>
      <c r="BJ117" s="102">
        <f t="shared" si="175"/>
        <v>0</v>
      </c>
      <c r="BK117" s="102">
        <f t="shared" si="176"/>
        <v>0</v>
      </c>
      <c r="BL117" s="102">
        <f t="shared" si="177"/>
        <v>0</v>
      </c>
      <c r="BM117" s="102">
        <f t="shared" si="178"/>
        <v>0</v>
      </c>
      <c r="BN117" s="102">
        <f t="shared" si="179"/>
        <v>0</v>
      </c>
      <c r="BO117" s="102">
        <f t="shared" si="180"/>
        <v>0</v>
      </c>
      <c r="BP117" s="102">
        <f t="shared" si="181"/>
        <v>0</v>
      </c>
      <c r="BQ117" s="102">
        <f t="shared" si="182"/>
        <v>0</v>
      </c>
      <c r="BR117" s="175">
        <f t="shared" si="183"/>
        <v>88250000</v>
      </c>
      <c r="BS117" s="102">
        <f t="shared" si="184"/>
        <v>71900000</v>
      </c>
      <c r="BT117" s="102">
        <f t="shared" si="185"/>
        <v>155000000</v>
      </c>
      <c r="BU117" s="204">
        <f t="shared" si="204"/>
        <v>104600000</v>
      </c>
      <c r="BV117" s="102">
        <f t="shared" si="186"/>
        <v>200695710</v>
      </c>
      <c r="BW117" s="102">
        <f t="shared" si="187"/>
        <v>0</v>
      </c>
      <c r="BX117" s="102">
        <f t="shared" si="188"/>
        <v>174839130</v>
      </c>
      <c r="BY117" s="102">
        <f t="shared" si="189"/>
        <v>0</v>
      </c>
      <c r="BZ117" s="102">
        <f t="shared" si="190"/>
        <v>0</v>
      </c>
      <c r="CA117" s="102">
        <f t="shared" si="191"/>
        <v>0</v>
      </c>
      <c r="CB117" s="102">
        <f t="shared" si="205"/>
        <v>618784840</v>
      </c>
      <c r="CC117" s="102">
        <f t="shared" si="205"/>
        <v>176500000</v>
      </c>
      <c r="CD117" s="111"/>
      <c r="CE117" s="97"/>
    </row>
    <row r="118" spans="1:83" s="28" customFormat="1" ht="128.25" customHeight="1" x14ac:dyDescent="0.4">
      <c r="A118" s="28" t="s">
        <v>215</v>
      </c>
      <c r="B118" s="11"/>
      <c r="C118" s="83" t="s">
        <v>218</v>
      </c>
      <c r="D118" s="77">
        <v>100000000</v>
      </c>
      <c r="E118" s="71">
        <v>0</v>
      </c>
      <c r="F118" s="71">
        <v>0</v>
      </c>
      <c r="G118" s="177">
        <f>76500000+176500000</f>
        <v>253000000</v>
      </c>
      <c r="H118" s="177">
        <v>0</v>
      </c>
      <c r="I118" s="169">
        <f t="shared" si="234"/>
        <v>353000000</v>
      </c>
      <c r="J118" s="187"/>
      <c r="K118" s="187">
        <v>0</v>
      </c>
      <c r="L118" s="187">
        <v>0</v>
      </c>
      <c r="M118" s="187">
        <v>0</v>
      </c>
      <c r="N118" s="187">
        <v>0</v>
      </c>
      <c r="O118" s="230">
        <v>0</v>
      </c>
      <c r="P118" s="187"/>
      <c r="Q118" s="72">
        <v>88250000</v>
      </c>
      <c r="R118" s="207">
        <v>88250000</v>
      </c>
      <c r="S118" s="72">
        <v>88245000</v>
      </c>
      <c r="T118" s="72">
        <v>88255000</v>
      </c>
      <c r="U118" s="72"/>
      <c r="V118" s="49">
        <f t="shared" si="147"/>
        <v>353000000</v>
      </c>
      <c r="W118" s="163">
        <f t="shared" si="166"/>
        <v>0</v>
      </c>
      <c r="X118" s="29"/>
      <c r="Y118" s="11"/>
      <c r="Z118" s="83" t="s">
        <v>172</v>
      </c>
      <c r="AA118" s="77">
        <f>I118</f>
        <v>353000000</v>
      </c>
      <c r="AB118" s="49">
        <f t="shared" si="150"/>
        <v>0</v>
      </c>
      <c r="AC118" s="49">
        <f t="shared" si="136"/>
        <v>0</v>
      </c>
      <c r="AD118" s="49">
        <f t="shared" si="136"/>
        <v>253000000</v>
      </c>
      <c r="AE118" s="49">
        <f t="shared" si="136"/>
        <v>0</v>
      </c>
      <c r="AF118" s="49">
        <f t="shared" si="136"/>
        <v>353000000</v>
      </c>
      <c r="AG118" s="71">
        <v>0</v>
      </c>
      <c r="AH118" s="71">
        <v>0</v>
      </c>
      <c r="AI118" s="71">
        <v>0</v>
      </c>
      <c r="AJ118" s="71">
        <v>0</v>
      </c>
      <c r="AK118" s="71">
        <v>0</v>
      </c>
      <c r="AL118" s="71">
        <v>0</v>
      </c>
      <c r="AM118" s="177">
        <v>0</v>
      </c>
      <c r="AN118" s="71">
        <v>71900000</v>
      </c>
      <c r="AO118" s="223">
        <v>104600000</v>
      </c>
      <c r="AP118" s="71">
        <v>0</v>
      </c>
      <c r="AQ118" s="71">
        <v>0</v>
      </c>
      <c r="AR118" s="71">
        <v>0</v>
      </c>
      <c r="AS118" s="158">
        <f t="shared" si="207"/>
        <v>176500000</v>
      </c>
      <c r="AT118" s="29"/>
      <c r="AU118" s="29"/>
      <c r="AV118" s="11"/>
      <c r="AW118" s="83" t="s">
        <v>172</v>
      </c>
      <c r="AX118" s="77">
        <v>0</v>
      </c>
      <c r="AY118" s="49">
        <f t="shared" si="235"/>
        <v>0</v>
      </c>
      <c r="AZ118" s="49">
        <f t="shared" si="236"/>
        <v>0</v>
      </c>
      <c r="BA118" s="49">
        <f t="shared" si="237"/>
        <v>253000000</v>
      </c>
      <c r="BB118" s="49">
        <f t="shared" si="233"/>
        <v>0</v>
      </c>
      <c r="BC118" s="49">
        <f t="shared" si="233"/>
        <v>353000000</v>
      </c>
      <c r="BD118" s="102">
        <f t="shared" si="169"/>
        <v>0</v>
      </c>
      <c r="BE118" s="102">
        <f t="shared" si="170"/>
        <v>0</v>
      </c>
      <c r="BF118" s="102">
        <f t="shared" si="171"/>
        <v>0</v>
      </c>
      <c r="BG118" s="102">
        <f t="shared" si="172"/>
        <v>0</v>
      </c>
      <c r="BH118" s="102">
        <f t="shared" si="173"/>
        <v>0</v>
      </c>
      <c r="BI118" s="102">
        <f t="shared" si="174"/>
        <v>0</v>
      </c>
      <c r="BJ118" s="102">
        <f t="shared" si="175"/>
        <v>0</v>
      </c>
      <c r="BK118" s="102">
        <f t="shared" si="176"/>
        <v>0</v>
      </c>
      <c r="BL118" s="102">
        <f t="shared" si="177"/>
        <v>0</v>
      </c>
      <c r="BM118" s="102">
        <f t="shared" si="178"/>
        <v>0</v>
      </c>
      <c r="BN118" s="102">
        <f t="shared" si="179"/>
        <v>0</v>
      </c>
      <c r="BO118" s="102">
        <f t="shared" si="180"/>
        <v>0</v>
      </c>
      <c r="BP118" s="102">
        <f t="shared" si="181"/>
        <v>0</v>
      </c>
      <c r="BQ118" s="102">
        <f t="shared" si="182"/>
        <v>0</v>
      </c>
      <c r="BR118" s="175">
        <f t="shared" si="183"/>
        <v>88250000</v>
      </c>
      <c r="BS118" s="102">
        <f t="shared" si="184"/>
        <v>71900000</v>
      </c>
      <c r="BT118" s="102">
        <f t="shared" si="185"/>
        <v>88250000</v>
      </c>
      <c r="BU118" s="204">
        <f t="shared" si="204"/>
        <v>104600000</v>
      </c>
      <c r="BV118" s="102">
        <f t="shared" si="186"/>
        <v>88245000</v>
      </c>
      <c r="BW118" s="102">
        <f t="shared" si="187"/>
        <v>0</v>
      </c>
      <c r="BX118" s="102">
        <f t="shared" si="188"/>
        <v>88255000</v>
      </c>
      <c r="BY118" s="102">
        <f t="shared" si="189"/>
        <v>0</v>
      </c>
      <c r="BZ118" s="102">
        <f t="shared" si="190"/>
        <v>0</v>
      </c>
      <c r="CA118" s="102">
        <f t="shared" si="191"/>
        <v>0</v>
      </c>
      <c r="CB118" s="100">
        <f t="shared" si="205"/>
        <v>353000000</v>
      </c>
      <c r="CC118" s="100">
        <f t="shared" si="205"/>
        <v>176500000</v>
      </c>
      <c r="CD118" s="90"/>
      <c r="CE118" s="46"/>
    </row>
    <row r="119" spans="1:83" s="15" customFormat="1" ht="105" hidden="1" x14ac:dyDescent="0.4">
      <c r="B119" s="16"/>
      <c r="C119" s="84" t="s">
        <v>173</v>
      </c>
      <c r="D119" s="74">
        <f>+D120</f>
        <v>0</v>
      </c>
      <c r="E119" s="75">
        <v>0</v>
      </c>
      <c r="F119" s="75">
        <v>0</v>
      </c>
      <c r="G119" s="173">
        <v>0</v>
      </c>
      <c r="H119" s="173">
        <v>0</v>
      </c>
      <c r="I119" s="170">
        <f t="shared" si="234"/>
        <v>0</v>
      </c>
      <c r="J119" s="188">
        <f>+J120</f>
        <v>0</v>
      </c>
      <c r="K119" s="188">
        <f t="shared" ref="K119:U119" si="259">+K120</f>
        <v>0</v>
      </c>
      <c r="L119" s="188">
        <f t="shared" si="259"/>
        <v>0</v>
      </c>
      <c r="M119" s="188">
        <f t="shared" si="259"/>
        <v>0</v>
      </c>
      <c r="N119" s="188">
        <f t="shared" si="259"/>
        <v>0</v>
      </c>
      <c r="O119" s="239">
        <f t="shared" si="259"/>
        <v>0</v>
      </c>
      <c r="P119" s="188">
        <f t="shared" si="259"/>
        <v>0</v>
      </c>
      <c r="Q119" s="76">
        <f t="shared" si="259"/>
        <v>0</v>
      </c>
      <c r="R119" s="248">
        <f t="shared" si="259"/>
        <v>66750000</v>
      </c>
      <c r="S119" s="76">
        <f t="shared" si="259"/>
        <v>112450710</v>
      </c>
      <c r="T119" s="76">
        <f t="shared" si="259"/>
        <v>86584130</v>
      </c>
      <c r="U119" s="76">
        <f t="shared" si="259"/>
        <v>0</v>
      </c>
      <c r="V119" s="50">
        <f t="shared" si="147"/>
        <v>265784840</v>
      </c>
      <c r="W119" s="163">
        <f t="shared" si="166"/>
        <v>-265784840</v>
      </c>
      <c r="X119" s="17"/>
      <c r="Y119" s="16"/>
      <c r="Z119" s="84" t="s">
        <v>173</v>
      </c>
      <c r="AA119" s="74">
        <f>+AA120</f>
        <v>265784840</v>
      </c>
      <c r="AB119" s="50">
        <f t="shared" si="150"/>
        <v>0</v>
      </c>
      <c r="AC119" s="50">
        <f t="shared" si="136"/>
        <v>0</v>
      </c>
      <c r="AD119" s="50">
        <f t="shared" si="136"/>
        <v>0</v>
      </c>
      <c r="AE119" s="50">
        <f t="shared" si="136"/>
        <v>0</v>
      </c>
      <c r="AF119" s="50">
        <f t="shared" si="136"/>
        <v>0</v>
      </c>
      <c r="AG119" s="50">
        <f t="shared" ref="AG119" si="260">+J119</f>
        <v>0</v>
      </c>
      <c r="AH119" s="50">
        <f t="shared" ref="AH119" si="261">+K119</f>
        <v>0</v>
      </c>
      <c r="AI119" s="50">
        <f t="shared" ref="AI119" si="262">+L119</f>
        <v>0</v>
      </c>
      <c r="AJ119" s="50">
        <f t="shared" ref="AJ119" si="263">+M119</f>
        <v>0</v>
      </c>
      <c r="AK119" s="50">
        <f t="shared" ref="AK119" si="264">+N119</f>
        <v>0</v>
      </c>
      <c r="AL119" s="50">
        <f t="shared" ref="AL119" si="265">+O119</f>
        <v>0</v>
      </c>
      <c r="AM119" s="170">
        <f t="shared" ref="AM119" si="266">+P119</f>
        <v>0</v>
      </c>
      <c r="AN119" s="50">
        <f t="shared" ref="AN119" si="267">+Q119</f>
        <v>0</v>
      </c>
      <c r="AO119" s="206">
        <f t="shared" ref="AO119" si="268">+R119</f>
        <v>66750000</v>
      </c>
      <c r="AP119" s="50">
        <f t="shared" ref="AP119" si="269">+S119</f>
        <v>112450710</v>
      </c>
      <c r="AQ119" s="50">
        <f t="shared" ref="AQ119" si="270">+T119</f>
        <v>86584130</v>
      </c>
      <c r="AR119" s="50">
        <f t="shared" ref="AR119" si="271">+U119</f>
        <v>0</v>
      </c>
      <c r="AS119" s="158">
        <f t="shared" si="207"/>
        <v>265784840</v>
      </c>
      <c r="AT119" s="17"/>
      <c r="AU119" s="17"/>
      <c r="AV119" s="16"/>
      <c r="AW119" s="84" t="s">
        <v>173</v>
      </c>
      <c r="AX119" s="74">
        <f>+AX120</f>
        <v>0</v>
      </c>
      <c r="AY119" s="50">
        <f t="shared" si="235"/>
        <v>0</v>
      </c>
      <c r="AZ119" s="50">
        <f t="shared" si="236"/>
        <v>0</v>
      </c>
      <c r="BA119" s="50">
        <f t="shared" si="237"/>
        <v>0</v>
      </c>
      <c r="BB119" s="50">
        <f t="shared" si="233"/>
        <v>0</v>
      </c>
      <c r="BC119" s="50">
        <f t="shared" si="233"/>
        <v>0</v>
      </c>
      <c r="BD119" s="102">
        <f t="shared" si="169"/>
        <v>0</v>
      </c>
      <c r="BE119" s="102">
        <f t="shared" si="170"/>
        <v>0</v>
      </c>
      <c r="BF119" s="102">
        <f t="shared" si="171"/>
        <v>0</v>
      </c>
      <c r="BG119" s="102">
        <f t="shared" si="172"/>
        <v>0</v>
      </c>
      <c r="BH119" s="102">
        <f t="shared" si="173"/>
        <v>0</v>
      </c>
      <c r="BI119" s="102">
        <f t="shared" si="174"/>
        <v>0</v>
      </c>
      <c r="BJ119" s="102">
        <f t="shared" si="175"/>
        <v>0</v>
      </c>
      <c r="BK119" s="102">
        <f t="shared" si="176"/>
        <v>0</v>
      </c>
      <c r="BL119" s="102">
        <f t="shared" si="177"/>
        <v>0</v>
      </c>
      <c r="BM119" s="102">
        <f t="shared" si="178"/>
        <v>0</v>
      </c>
      <c r="BN119" s="102">
        <f t="shared" si="179"/>
        <v>0</v>
      </c>
      <c r="BO119" s="102">
        <f t="shared" si="180"/>
        <v>0</v>
      </c>
      <c r="BP119" s="102">
        <f t="shared" si="181"/>
        <v>0</v>
      </c>
      <c r="BQ119" s="102">
        <f t="shared" si="182"/>
        <v>0</v>
      </c>
      <c r="BR119" s="175">
        <f t="shared" si="183"/>
        <v>0</v>
      </c>
      <c r="BS119" s="102">
        <f t="shared" si="184"/>
        <v>0</v>
      </c>
      <c r="BT119" s="102">
        <f t="shared" si="185"/>
        <v>66750000</v>
      </c>
      <c r="BU119" s="204">
        <f t="shared" si="204"/>
        <v>66750000</v>
      </c>
      <c r="BV119" s="102">
        <f t="shared" si="186"/>
        <v>112450710</v>
      </c>
      <c r="BW119" s="102">
        <f t="shared" si="187"/>
        <v>112450710</v>
      </c>
      <c r="BX119" s="102">
        <f t="shared" si="188"/>
        <v>86584130</v>
      </c>
      <c r="BY119" s="102">
        <f t="shared" si="189"/>
        <v>86584130</v>
      </c>
      <c r="BZ119" s="102">
        <f t="shared" si="190"/>
        <v>0</v>
      </c>
      <c r="CA119" s="102">
        <f t="shared" si="191"/>
        <v>0</v>
      </c>
      <c r="CB119" s="102">
        <f t="shared" si="205"/>
        <v>265784840</v>
      </c>
      <c r="CC119" s="102">
        <f t="shared" si="205"/>
        <v>265784840</v>
      </c>
      <c r="CD119" s="111"/>
      <c r="CE119" s="97"/>
    </row>
    <row r="120" spans="1:83" s="28" customFormat="1" ht="128.25" x14ac:dyDescent="0.4">
      <c r="B120" s="11"/>
      <c r="C120" s="85" t="s">
        <v>174</v>
      </c>
      <c r="D120" s="81">
        <v>0</v>
      </c>
      <c r="E120" s="71">
        <v>0</v>
      </c>
      <c r="F120" s="71">
        <v>0</v>
      </c>
      <c r="G120" s="177">
        <f>133500000+91401420+40883420</f>
        <v>265784840</v>
      </c>
      <c r="H120" s="177"/>
      <c r="I120" s="169">
        <f t="shared" si="234"/>
        <v>265784840</v>
      </c>
      <c r="J120" s="187">
        <v>0</v>
      </c>
      <c r="K120" s="187">
        <v>0</v>
      </c>
      <c r="L120" s="187">
        <f t="shared" ref="L120:Q120" si="272">K120</f>
        <v>0</v>
      </c>
      <c r="M120" s="187">
        <f t="shared" si="272"/>
        <v>0</v>
      </c>
      <c r="N120" s="187">
        <f t="shared" si="272"/>
        <v>0</v>
      </c>
      <c r="O120" s="230">
        <f t="shared" si="272"/>
        <v>0</v>
      </c>
      <c r="P120" s="187">
        <f t="shared" si="272"/>
        <v>0</v>
      </c>
      <c r="Q120" s="72">
        <f t="shared" si="272"/>
        <v>0</v>
      </c>
      <c r="R120" s="207">
        <v>66750000</v>
      </c>
      <c r="S120" s="72">
        <f>R120+45700710</f>
        <v>112450710</v>
      </c>
      <c r="T120" s="72">
        <f>45700710+40883420</f>
        <v>86584130</v>
      </c>
      <c r="U120" s="72">
        <v>0</v>
      </c>
      <c r="V120" s="49">
        <f t="shared" si="147"/>
        <v>265784840</v>
      </c>
      <c r="W120" s="163">
        <f t="shared" si="166"/>
        <v>0</v>
      </c>
      <c r="X120" s="29"/>
      <c r="Y120" s="11"/>
      <c r="Z120" s="85" t="s">
        <v>174</v>
      </c>
      <c r="AA120" s="81">
        <f>I120</f>
        <v>265784840</v>
      </c>
      <c r="AB120" s="49">
        <f t="shared" si="150"/>
        <v>0</v>
      </c>
      <c r="AC120" s="49">
        <f t="shared" si="136"/>
        <v>0</v>
      </c>
      <c r="AD120" s="49">
        <f t="shared" si="136"/>
        <v>265784840</v>
      </c>
      <c r="AE120" s="49">
        <f t="shared" si="136"/>
        <v>0</v>
      </c>
      <c r="AF120" s="49">
        <f t="shared" si="136"/>
        <v>265784840</v>
      </c>
      <c r="AG120" s="71">
        <v>0</v>
      </c>
      <c r="AH120" s="71">
        <v>0</v>
      </c>
      <c r="AI120" s="71">
        <v>0</v>
      </c>
      <c r="AJ120" s="71">
        <v>0</v>
      </c>
      <c r="AK120" s="71">
        <v>0</v>
      </c>
      <c r="AL120" s="71">
        <v>0</v>
      </c>
      <c r="AM120" s="177">
        <v>0</v>
      </c>
      <c r="AN120" s="71">
        <v>17117158.5</v>
      </c>
      <c r="AO120" s="223">
        <v>85585792.5</v>
      </c>
      <c r="AP120" s="71">
        <v>0</v>
      </c>
      <c r="AQ120" s="71">
        <v>0</v>
      </c>
      <c r="AR120" s="71">
        <v>0</v>
      </c>
      <c r="AS120" s="158">
        <f t="shared" si="207"/>
        <v>102702951</v>
      </c>
      <c r="AT120" s="29"/>
      <c r="AU120" s="29"/>
      <c r="AV120" s="11"/>
      <c r="AW120" s="85" t="s">
        <v>174</v>
      </c>
      <c r="AX120" s="81">
        <v>0</v>
      </c>
      <c r="AY120" s="49">
        <f t="shared" si="235"/>
        <v>0</v>
      </c>
      <c r="AZ120" s="49">
        <f t="shared" si="236"/>
        <v>0</v>
      </c>
      <c r="BA120" s="49">
        <f t="shared" si="237"/>
        <v>265784840</v>
      </c>
      <c r="BB120" s="49">
        <f t="shared" si="233"/>
        <v>0</v>
      </c>
      <c r="BC120" s="49">
        <f t="shared" si="233"/>
        <v>265784840</v>
      </c>
      <c r="BD120" s="102">
        <f t="shared" si="169"/>
        <v>0</v>
      </c>
      <c r="BE120" s="102">
        <f t="shared" si="170"/>
        <v>0</v>
      </c>
      <c r="BF120" s="102">
        <f t="shared" si="171"/>
        <v>0</v>
      </c>
      <c r="BG120" s="102">
        <f t="shared" si="172"/>
        <v>0</v>
      </c>
      <c r="BH120" s="102">
        <f t="shared" si="173"/>
        <v>0</v>
      </c>
      <c r="BI120" s="102">
        <f t="shared" si="174"/>
        <v>0</v>
      </c>
      <c r="BJ120" s="102">
        <f t="shared" si="175"/>
        <v>0</v>
      </c>
      <c r="BK120" s="102">
        <f t="shared" si="176"/>
        <v>0</v>
      </c>
      <c r="BL120" s="102">
        <f t="shared" si="177"/>
        <v>0</v>
      </c>
      <c r="BM120" s="102">
        <f t="shared" si="178"/>
        <v>0</v>
      </c>
      <c r="BN120" s="102">
        <f t="shared" si="179"/>
        <v>0</v>
      </c>
      <c r="BO120" s="102">
        <f t="shared" si="180"/>
        <v>0</v>
      </c>
      <c r="BP120" s="102">
        <f t="shared" si="181"/>
        <v>0</v>
      </c>
      <c r="BQ120" s="175">
        <f t="shared" si="182"/>
        <v>0</v>
      </c>
      <c r="BR120" s="175">
        <f t="shared" si="183"/>
        <v>0</v>
      </c>
      <c r="BS120" s="102">
        <f t="shared" si="184"/>
        <v>17117158.5</v>
      </c>
      <c r="BT120" s="102">
        <f t="shared" si="185"/>
        <v>66750000</v>
      </c>
      <c r="BU120" s="204">
        <f t="shared" si="204"/>
        <v>85585792.5</v>
      </c>
      <c r="BV120" s="102">
        <f t="shared" si="186"/>
        <v>112450710</v>
      </c>
      <c r="BW120" s="102">
        <f t="shared" si="187"/>
        <v>0</v>
      </c>
      <c r="BX120" s="102">
        <f t="shared" si="188"/>
        <v>86584130</v>
      </c>
      <c r="BY120" s="102">
        <f t="shared" si="189"/>
        <v>0</v>
      </c>
      <c r="BZ120" s="102">
        <f t="shared" si="190"/>
        <v>0</v>
      </c>
      <c r="CA120" s="102">
        <f t="shared" si="191"/>
        <v>0</v>
      </c>
      <c r="CB120" s="100">
        <f t="shared" si="205"/>
        <v>265784840</v>
      </c>
      <c r="CC120" s="100">
        <f t="shared" si="205"/>
        <v>102702951</v>
      </c>
      <c r="CD120" s="90"/>
      <c r="CE120" s="46"/>
    </row>
    <row r="121" spans="1:83" s="15" customFormat="1" ht="108" customHeight="1" x14ac:dyDescent="0.4">
      <c r="B121" s="16"/>
      <c r="C121" s="84" t="s">
        <v>208</v>
      </c>
      <c r="D121" s="74">
        <f t="shared" ref="D121:H121" si="273">+D122+D128+D130</f>
        <v>800000000</v>
      </c>
      <c r="E121" s="201">
        <f>+E122+E128+E130+E149</f>
        <v>704785980</v>
      </c>
      <c r="F121" s="87">
        <f t="shared" si="273"/>
        <v>182907580</v>
      </c>
      <c r="G121" s="191">
        <f>+G122+G128+G130</f>
        <v>295056000</v>
      </c>
      <c r="H121" s="201">
        <f t="shared" si="273"/>
        <v>386457420</v>
      </c>
      <c r="I121" s="201">
        <f>+I122+I128+I130+I149</f>
        <v>1230476980</v>
      </c>
      <c r="J121" s="201">
        <f t="shared" ref="J121:U121" si="274">+J122+J128+J130+J149</f>
        <v>0</v>
      </c>
      <c r="K121" s="201">
        <f t="shared" si="274"/>
        <v>0</v>
      </c>
      <c r="L121" s="201">
        <f t="shared" si="274"/>
        <v>0</v>
      </c>
      <c r="M121" s="201">
        <f t="shared" si="274"/>
        <v>0</v>
      </c>
      <c r="N121" s="201">
        <f t="shared" si="274"/>
        <v>0</v>
      </c>
      <c r="O121" s="242">
        <f>+O122+O128</f>
        <v>50333333</v>
      </c>
      <c r="P121" s="201">
        <f t="shared" si="274"/>
        <v>50333333</v>
      </c>
      <c r="Q121" s="201">
        <f t="shared" si="274"/>
        <v>50333333</v>
      </c>
      <c r="R121" s="251">
        <f t="shared" si="274"/>
        <v>473204921</v>
      </c>
      <c r="S121" s="201">
        <f t="shared" si="274"/>
        <v>336332794</v>
      </c>
      <c r="T121" s="201">
        <f t="shared" si="274"/>
        <v>124897002</v>
      </c>
      <c r="U121" s="201">
        <f t="shared" si="274"/>
        <v>145042264</v>
      </c>
      <c r="V121" s="50">
        <f t="shared" si="147"/>
        <v>1230476980</v>
      </c>
      <c r="W121" s="163">
        <f t="shared" si="166"/>
        <v>0</v>
      </c>
      <c r="X121" s="17"/>
      <c r="Y121" s="16"/>
      <c r="Z121" s="84" t="s">
        <v>175</v>
      </c>
      <c r="AA121" s="74">
        <f>+AA122+AA128+AA130</f>
        <v>391826000</v>
      </c>
      <c r="AB121" s="50">
        <f t="shared" si="150"/>
        <v>704785980</v>
      </c>
      <c r="AC121" s="50">
        <f t="shared" si="136"/>
        <v>182907580</v>
      </c>
      <c r="AD121" s="50">
        <f t="shared" si="136"/>
        <v>295056000</v>
      </c>
      <c r="AE121" s="50">
        <f t="shared" si="136"/>
        <v>386457420</v>
      </c>
      <c r="AF121" s="50">
        <f t="shared" si="136"/>
        <v>1230476980</v>
      </c>
      <c r="AG121" s="50">
        <f t="shared" ref="AG121:AR121" si="275">AG122+AG128</f>
        <v>0</v>
      </c>
      <c r="AH121" s="50">
        <f t="shared" si="275"/>
        <v>0</v>
      </c>
      <c r="AI121" s="50">
        <f t="shared" si="275"/>
        <v>0</v>
      </c>
      <c r="AJ121" s="50">
        <f t="shared" si="275"/>
        <v>0</v>
      </c>
      <c r="AK121" s="50">
        <f t="shared" si="275"/>
        <v>0</v>
      </c>
      <c r="AL121" s="50">
        <f t="shared" si="275"/>
        <v>0</v>
      </c>
      <c r="AM121" s="170">
        <f t="shared" si="275"/>
        <v>0</v>
      </c>
      <c r="AN121" s="50">
        <f t="shared" si="275"/>
        <v>0</v>
      </c>
      <c r="AO121" s="206">
        <f>+AO125</f>
        <v>7500000</v>
      </c>
      <c r="AP121" s="50">
        <f t="shared" si="275"/>
        <v>267441000</v>
      </c>
      <c r="AQ121" s="50">
        <f t="shared" si="275"/>
        <v>267441006</v>
      </c>
      <c r="AR121" s="50">
        <f t="shared" si="275"/>
        <v>223690998</v>
      </c>
      <c r="AS121" s="158">
        <f t="shared" si="207"/>
        <v>766073004</v>
      </c>
      <c r="AT121" s="17"/>
      <c r="AU121" s="17"/>
      <c r="AV121" s="16"/>
      <c r="AW121" s="84" t="s">
        <v>175</v>
      </c>
      <c r="AX121" s="74">
        <f>+AX122+AX128+AX130</f>
        <v>0</v>
      </c>
      <c r="AY121" s="50">
        <f t="shared" si="235"/>
        <v>704785980</v>
      </c>
      <c r="AZ121" s="50">
        <f t="shared" si="236"/>
        <v>182907580</v>
      </c>
      <c r="BA121" s="50">
        <f t="shared" si="237"/>
        <v>295056000</v>
      </c>
      <c r="BB121" s="50">
        <f t="shared" si="233"/>
        <v>386457420</v>
      </c>
      <c r="BC121" s="50">
        <f t="shared" si="233"/>
        <v>1230476980</v>
      </c>
      <c r="BD121" s="102">
        <f t="shared" si="169"/>
        <v>0</v>
      </c>
      <c r="BE121" s="102">
        <f t="shared" si="170"/>
        <v>0</v>
      </c>
      <c r="BF121" s="102">
        <f t="shared" si="171"/>
        <v>0</v>
      </c>
      <c r="BG121" s="102">
        <f t="shared" si="172"/>
        <v>0</v>
      </c>
      <c r="BH121" s="102">
        <f t="shared" si="173"/>
        <v>0</v>
      </c>
      <c r="BI121" s="102">
        <f t="shared" si="174"/>
        <v>0</v>
      </c>
      <c r="BJ121" s="102">
        <f t="shared" si="175"/>
        <v>0</v>
      </c>
      <c r="BK121" s="102">
        <f t="shared" si="176"/>
        <v>0</v>
      </c>
      <c r="BL121" s="102">
        <f t="shared" si="177"/>
        <v>0</v>
      </c>
      <c r="BM121" s="102">
        <f t="shared" si="178"/>
        <v>0</v>
      </c>
      <c r="BN121" s="102">
        <f t="shared" si="179"/>
        <v>50333333</v>
      </c>
      <c r="BO121" s="102">
        <f t="shared" si="180"/>
        <v>0</v>
      </c>
      <c r="BP121" s="102">
        <f t="shared" si="181"/>
        <v>50333333</v>
      </c>
      <c r="BQ121" s="102">
        <f t="shared" si="182"/>
        <v>0</v>
      </c>
      <c r="BR121" s="175">
        <f t="shared" si="183"/>
        <v>50333333</v>
      </c>
      <c r="BS121" s="102">
        <f t="shared" si="184"/>
        <v>0</v>
      </c>
      <c r="BT121" s="102">
        <f t="shared" si="185"/>
        <v>473204921</v>
      </c>
      <c r="BU121" s="204">
        <f t="shared" si="204"/>
        <v>7500000</v>
      </c>
      <c r="BV121" s="102">
        <f t="shared" si="186"/>
        <v>336332794</v>
      </c>
      <c r="BW121" s="102">
        <f t="shared" si="187"/>
        <v>267441000</v>
      </c>
      <c r="BX121" s="102">
        <f t="shared" si="188"/>
        <v>124897002</v>
      </c>
      <c r="BY121" s="102">
        <f t="shared" si="189"/>
        <v>267441006</v>
      </c>
      <c r="BZ121" s="102">
        <f t="shared" si="190"/>
        <v>145042264</v>
      </c>
      <c r="CA121" s="102">
        <f t="shared" si="191"/>
        <v>223690998</v>
      </c>
      <c r="CB121" s="102">
        <f t="shared" si="205"/>
        <v>1230476980</v>
      </c>
      <c r="CC121" s="102">
        <f t="shared" si="205"/>
        <v>766073004</v>
      </c>
      <c r="CD121" s="111"/>
      <c r="CE121" s="97"/>
    </row>
    <row r="122" spans="1:83" s="15" customFormat="1" ht="57.75" customHeight="1" x14ac:dyDescent="0.4">
      <c r="B122" s="16"/>
      <c r="C122" s="86" t="s">
        <v>176</v>
      </c>
      <c r="D122" s="87">
        <f>+D123+D124+D126+D127+D125</f>
        <v>650000000</v>
      </c>
      <c r="E122" s="87">
        <f t="shared" ref="E122:H122" si="276">+E123+E124+E126+E127+E125</f>
        <v>0</v>
      </c>
      <c r="F122" s="87">
        <f t="shared" si="276"/>
        <v>182907580</v>
      </c>
      <c r="G122" s="191">
        <f>+G123+G124+G126+G127+G125</f>
        <v>133865000</v>
      </c>
      <c r="H122" s="191">
        <f t="shared" si="276"/>
        <v>386457420</v>
      </c>
      <c r="I122" s="191">
        <f>+I123+I124+I126+I127+I125</f>
        <v>214500000</v>
      </c>
      <c r="J122" s="191">
        <f>+J123+J124+J126+J127+J125</f>
        <v>0</v>
      </c>
      <c r="K122" s="191">
        <f t="shared" ref="K122" si="277">+K123+K124+K126+K127+K125</f>
        <v>0</v>
      </c>
      <c r="L122" s="191">
        <f t="shared" ref="L122" si="278">+L123+L124+L126+L127+L125</f>
        <v>0</v>
      </c>
      <c r="M122" s="191">
        <f t="shared" ref="M122" si="279">+M123+M124+M126+M127+M125</f>
        <v>0</v>
      </c>
      <c r="N122" s="191">
        <f t="shared" ref="N122" si="280">+N123+N124+N126+N127+N125</f>
        <v>0</v>
      </c>
      <c r="O122" s="243">
        <f t="shared" ref="O122" si="281">+O123+O124+O126+O127+O125</f>
        <v>35750000</v>
      </c>
      <c r="P122" s="191">
        <f t="shared" ref="P122" si="282">+P123+P124+P126+P127+P125</f>
        <v>35750000</v>
      </c>
      <c r="Q122" s="87">
        <f t="shared" ref="Q122" si="283">+Q123+Q124+Q126+Q127+Q125</f>
        <v>35750000</v>
      </c>
      <c r="R122" s="252">
        <f t="shared" ref="R122" si="284">+R123+R124+R126+R127+R125</f>
        <v>35750000</v>
      </c>
      <c r="S122" s="87">
        <f t="shared" ref="S122" si="285">+S123+S124+S126+S127+S125</f>
        <v>35750000</v>
      </c>
      <c r="T122" s="87">
        <f t="shared" ref="T122" si="286">+T123+T124+T126+T127+T125</f>
        <v>35750000</v>
      </c>
      <c r="U122" s="87">
        <f t="shared" ref="U122" si="287">+U123+U124+U126+U127+U125</f>
        <v>0</v>
      </c>
      <c r="V122" s="50">
        <f t="shared" si="147"/>
        <v>214500000</v>
      </c>
      <c r="W122" s="163">
        <f t="shared" si="166"/>
        <v>0</v>
      </c>
      <c r="X122" s="17"/>
      <c r="Y122" s="16"/>
      <c r="Z122" s="86" t="s">
        <v>176</v>
      </c>
      <c r="AA122" s="87">
        <f>+AA123+AA124+AA126+AA127</f>
        <v>80635000</v>
      </c>
      <c r="AB122" s="50">
        <f t="shared" si="150"/>
        <v>0</v>
      </c>
      <c r="AC122" s="50">
        <f t="shared" si="136"/>
        <v>182907580</v>
      </c>
      <c r="AD122" s="50">
        <f t="shared" si="136"/>
        <v>133865000</v>
      </c>
      <c r="AE122" s="50">
        <f t="shared" si="136"/>
        <v>386457420</v>
      </c>
      <c r="AF122" s="50">
        <f t="shared" si="136"/>
        <v>214500000</v>
      </c>
      <c r="AG122" s="50">
        <f>AG123+AG124+AG126</f>
        <v>0</v>
      </c>
      <c r="AH122" s="50">
        <f>AH123+AH124+AH126</f>
        <v>0</v>
      </c>
      <c r="AI122" s="50">
        <f t="shared" ref="AI122:AR122" si="288">AI123+AI124+AI126</f>
        <v>0</v>
      </c>
      <c r="AJ122" s="50">
        <f t="shared" si="288"/>
        <v>0</v>
      </c>
      <c r="AK122" s="50">
        <f t="shared" si="288"/>
        <v>0</v>
      </c>
      <c r="AL122" s="50">
        <f t="shared" si="288"/>
        <v>0</v>
      </c>
      <c r="AM122" s="170">
        <f t="shared" si="288"/>
        <v>0</v>
      </c>
      <c r="AN122" s="50">
        <f t="shared" si="288"/>
        <v>0</v>
      </c>
      <c r="AO122" s="50">
        <f>+AO125</f>
        <v>7500000</v>
      </c>
      <c r="AP122" s="50">
        <f t="shared" si="288"/>
        <v>178294000</v>
      </c>
      <c r="AQ122" s="50">
        <f t="shared" si="288"/>
        <v>178294004</v>
      </c>
      <c r="AR122" s="50">
        <f t="shared" si="288"/>
        <v>149127332</v>
      </c>
      <c r="AS122" s="158">
        <f t="shared" si="207"/>
        <v>513215336</v>
      </c>
      <c r="AT122" s="17"/>
      <c r="AU122" s="17"/>
      <c r="AV122" s="16"/>
      <c r="AW122" s="84" t="s">
        <v>176</v>
      </c>
      <c r="AX122" s="74">
        <f>+AX123+AX124</f>
        <v>0</v>
      </c>
      <c r="AY122" s="50">
        <f t="shared" si="235"/>
        <v>0</v>
      </c>
      <c r="AZ122" s="50">
        <f t="shared" si="236"/>
        <v>182907580</v>
      </c>
      <c r="BA122" s="50">
        <f t="shared" si="237"/>
        <v>133865000</v>
      </c>
      <c r="BB122" s="50">
        <f t="shared" si="233"/>
        <v>386457420</v>
      </c>
      <c r="BC122" s="50">
        <f t="shared" si="233"/>
        <v>214500000</v>
      </c>
      <c r="BD122" s="102">
        <f t="shared" si="169"/>
        <v>0</v>
      </c>
      <c r="BE122" s="102">
        <f t="shared" si="170"/>
        <v>0</v>
      </c>
      <c r="BF122" s="102">
        <f t="shared" si="171"/>
        <v>0</v>
      </c>
      <c r="BG122" s="102">
        <f t="shared" si="172"/>
        <v>0</v>
      </c>
      <c r="BH122" s="102">
        <f t="shared" si="173"/>
        <v>0</v>
      </c>
      <c r="BI122" s="102">
        <f t="shared" si="174"/>
        <v>0</v>
      </c>
      <c r="BJ122" s="102">
        <f t="shared" si="175"/>
        <v>0</v>
      </c>
      <c r="BK122" s="102">
        <f t="shared" si="176"/>
        <v>0</v>
      </c>
      <c r="BL122" s="102">
        <f t="shared" si="177"/>
        <v>0</v>
      </c>
      <c r="BM122" s="102">
        <f t="shared" si="178"/>
        <v>0</v>
      </c>
      <c r="BN122" s="102">
        <f t="shared" si="179"/>
        <v>35750000</v>
      </c>
      <c r="BO122" s="102">
        <f t="shared" si="180"/>
        <v>0</v>
      </c>
      <c r="BP122" s="102">
        <f t="shared" si="181"/>
        <v>35750000</v>
      </c>
      <c r="BQ122" s="102">
        <f t="shared" si="182"/>
        <v>0</v>
      </c>
      <c r="BR122" s="175">
        <f t="shared" si="183"/>
        <v>35750000</v>
      </c>
      <c r="BS122" s="102">
        <f t="shared" si="184"/>
        <v>0</v>
      </c>
      <c r="BT122" s="102">
        <f t="shared" si="185"/>
        <v>35750000</v>
      </c>
      <c r="BU122" s="204">
        <f t="shared" si="204"/>
        <v>7500000</v>
      </c>
      <c r="BV122" s="102">
        <f t="shared" si="186"/>
        <v>35750000</v>
      </c>
      <c r="BW122" s="102">
        <f t="shared" si="187"/>
        <v>178294000</v>
      </c>
      <c r="BX122" s="102">
        <f t="shared" si="188"/>
        <v>35750000</v>
      </c>
      <c r="BY122" s="102">
        <f t="shared" si="189"/>
        <v>178294004</v>
      </c>
      <c r="BZ122" s="102">
        <f t="shared" si="190"/>
        <v>0</v>
      </c>
      <c r="CA122" s="102">
        <f t="shared" si="191"/>
        <v>149127332</v>
      </c>
      <c r="CB122" s="102">
        <f t="shared" si="205"/>
        <v>214500000</v>
      </c>
      <c r="CC122" s="102">
        <f t="shared" si="205"/>
        <v>513215336</v>
      </c>
      <c r="CD122" s="111"/>
      <c r="CE122" s="97"/>
    </row>
    <row r="123" spans="1:83" s="28" customFormat="1" ht="102" customHeight="1" x14ac:dyDescent="0.4">
      <c r="A123" s="28" t="s">
        <v>214</v>
      </c>
      <c r="B123" s="11"/>
      <c r="C123" s="85" t="s">
        <v>209</v>
      </c>
      <c r="D123" s="81">
        <v>250000000</v>
      </c>
      <c r="E123" s="71">
        <v>0</v>
      </c>
      <c r="F123" s="71">
        <v>182907580</v>
      </c>
      <c r="G123" s="177">
        <v>0</v>
      </c>
      <c r="H123" s="177">
        <v>26457420</v>
      </c>
      <c r="I123" s="169">
        <f t="shared" si="234"/>
        <v>40635000</v>
      </c>
      <c r="J123" s="187"/>
      <c r="K123" s="187">
        <v>0</v>
      </c>
      <c r="L123" s="187">
        <v>0</v>
      </c>
      <c r="M123" s="187">
        <v>0</v>
      </c>
      <c r="N123" s="187">
        <v>0</v>
      </c>
      <c r="O123" s="230">
        <v>6772500</v>
      </c>
      <c r="P123" s="187">
        <v>6772500</v>
      </c>
      <c r="Q123" s="187">
        <v>6772500</v>
      </c>
      <c r="R123" s="207">
        <v>6772500</v>
      </c>
      <c r="S123" s="187">
        <v>6772500</v>
      </c>
      <c r="T123" s="187">
        <v>6772500</v>
      </c>
      <c r="U123" s="72">
        <v>0</v>
      </c>
      <c r="V123" s="49">
        <f t="shared" si="147"/>
        <v>40635000</v>
      </c>
      <c r="W123" s="163">
        <f t="shared" si="166"/>
        <v>0</v>
      </c>
      <c r="X123" s="29"/>
      <c r="Y123" s="11"/>
      <c r="Z123" s="85" t="s">
        <v>201</v>
      </c>
      <c r="AA123" s="81">
        <f>I123</f>
        <v>40635000</v>
      </c>
      <c r="AB123" s="49">
        <f t="shared" si="150"/>
        <v>0</v>
      </c>
      <c r="AC123" s="49">
        <f t="shared" si="136"/>
        <v>182907580</v>
      </c>
      <c r="AD123" s="49">
        <f t="shared" si="136"/>
        <v>0</v>
      </c>
      <c r="AE123" s="49">
        <f t="shared" si="136"/>
        <v>26457420</v>
      </c>
      <c r="AF123" s="49">
        <f t="shared" si="136"/>
        <v>40635000</v>
      </c>
      <c r="AG123" s="71">
        <v>0</v>
      </c>
      <c r="AH123" s="71">
        <v>0</v>
      </c>
      <c r="AI123" s="71">
        <v>0</v>
      </c>
      <c r="AJ123" s="71">
        <v>0</v>
      </c>
      <c r="AK123" s="71">
        <v>0</v>
      </c>
      <c r="AL123" s="71">
        <v>0</v>
      </c>
      <c r="AM123" s="177">
        <v>0</v>
      </c>
      <c r="AN123" s="71">
        <v>0</v>
      </c>
      <c r="AO123" s="223">
        <v>0</v>
      </c>
      <c r="AP123" s="71">
        <f>SUM(AP124+AP133)</f>
        <v>89147000</v>
      </c>
      <c r="AQ123" s="71">
        <f>SUM(AQ124+AQ133)</f>
        <v>89147002</v>
      </c>
      <c r="AR123" s="71">
        <f>SUM(AR124+AR133)</f>
        <v>74563666</v>
      </c>
      <c r="AS123" s="158">
        <f t="shared" si="207"/>
        <v>252857668</v>
      </c>
      <c r="AT123" s="29"/>
      <c r="AU123" s="29"/>
      <c r="AV123" s="11"/>
      <c r="AW123" s="85" t="s">
        <v>177</v>
      </c>
      <c r="AX123" s="81">
        <v>0</v>
      </c>
      <c r="AY123" s="49">
        <f t="shared" si="235"/>
        <v>0</v>
      </c>
      <c r="AZ123" s="49">
        <f t="shared" si="236"/>
        <v>182907580</v>
      </c>
      <c r="BA123" s="49">
        <f t="shared" si="237"/>
        <v>0</v>
      </c>
      <c r="BB123" s="49">
        <f t="shared" si="233"/>
        <v>26457420</v>
      </c>
      <c r="BC123" s="49">
        <f t="shared" si="233"/>
        <v>40635000</v>
      </c>
      <c r="BD123" s="102">
        <f t="shared" si="169"/>
        <v>0</v>
      </c>
      <c r="BE123" s="102">
        <f t="shared" si="170"/>
        <v>0</v>
      </c>
      <c r="BF123" s="102">
        <f t="shared" si="171"/>
        <v>0</v>
      </c>
      <c r="BG123" s="102">
        <f t="shared" si="172"/>
        <v>0</v>
      </c>
      <c r="BH123" s="102">
        <f t="shared" si="173"/>
        <v>0</v>
      </c>
      <c r="BI123" s="102">
        <f t="shared" si="174"/>
        <v>0</v>
      </c>
      <c r="BJ123" s="102">
        <f t="shared" si="175"/>
        <v>0</v>
      </c>
      <c r="BK123" s="102">
        <f t="shared" si="176"/>
        <v>0</v>
      </c>
      <c r="BL123" s="102">
        <f t="shared" si="177"/>
        <v>0</v>
      </c>
      <c r="BM123" s="102">
        <f t="shared" si="178"/>
        <v>0</v>
      </c>
      <c r="BN123" s="102">
        <f t="shared" si="179"/>
        <v>6772500</v>
      </c>
      <c r="BO123" s="102">
        <f t="shared" si="180"/>
        <v>0</v>
      </c>
      <c r="BP123" s="102">
        <f t="shared" si="181"/>
        <v>6772500</v>
      </c>
      <c r="BQ123" s="102">
        <f t="shared" si="182"/>
        <v>0</v>
      </c>
      <c r="BR123" s="175">
        <f t="shared" si="183"/>
        <v>6772500</v>
      </c>
      <c r="BS123" s="102">
        <f t="shared" si="184"/>
        <v>0</v>
      </c>
      <c r="BT123" s="102">
        <f t="shared" si="185"/>
        <v>6772500</v>
      </c>
      <c r="BU123" s="204">
        <f t="shared" si="204"/>
        <v>0</v>
      </c>
      <c r="BV123" s="102">
        <f t="shared" si="186"/>
        <v>6772500</v>
      </c>
      <c r="BW123" s="102">
        <f t="shared" si="187"/>
        <v>89147000</v>
      </c>
      <c r="BX123" s="102">
        <f t="shared" si="188"/>
        <v>6772500</v>
      </c>
      <c r="BY123" s="102">
        <f t="shared" si="189"/>
        <v>89147002</v>
      </c>
      <c r="BZ123" s="102">
        <f t="shared" si="190"/>
        <v>0</v>
      </c>
      <c r="CA123" s="102">
        <f t="shared" si="191"/>
        <v>74563666</v>
      </c>
      <c r="CB123" s="100">
        <f t="shared" si="205"/>
        <v>40635000</v>
      </c>
      <c r="CC123" s="100">
        <f t="shared" si="205"/>
        <v>252857668</v>
      </c>
      <c r="CD123" s="90"/>
      <c r="CE123" s="46"/>
    </row>
    <row r="124" spans="1:83" s="28" customFormat="1" ht="241.5" customHeight="1" x14ac:dyDescent="0.4">
      <c r="A124" s="28" t="s">
        <v>214</v>
      </c>
      <c r="B124" s="11"/>
      <c r="C124" s="83" t="s">
        <v>210</v>
      </c>
      <c r="D124" s="81">
        <v>250000000</v>
      </c>
      <c r="E124" s="71">
        <f>+E128+E129</f>
        <v>0</v>
      </c>
      <c r="F124" s="71">
        <f>+F128+F129</f>
        <v>0</v>
      </c>
      <c r="G124" s="177">
        <v>0</v>
      </c>
      <c r="H124" s="177">
        <f>133865000+76135000</f>
        <v>210000000</v>
      </c>
      <c r="I124" s="169">
        <f t="shared" si="234"/>
        <v>40000000</v>
      </c>
      <c r="J124" s="187"/>
      <c r="K124" s="187">
        <v>0</v>
      </c>
      <c r="L124" s="187">
        <v>0</v>
      </c>
      <c r="M124" s="187">
        <v>0</v>
      </c>
      <c r="N124" s="187">
        <v>0</v>
      </c>
      <c r="O124" s="230">
        <v>6666667</v>
      </c>
      <c r="P124" s="187">
        <v>6666667</v>
      </c>
      <c r="Q124" s="187">
        <v>6666667</v>
      </c>
      <c r="R124" s="207">
        <v>6666667</v>
      </c>
      <c r="S124" s="187">
        <v>6666667</v>
      </c>
      <c r="T124" s="187">
        <v>6666665</v>
      </c>
      <c r="U124" s="72">
        <v>0</v>
      </c>
      <c r="V124" s="49">
        <f t="shared" si="147"/>
        <v>40000000</v>
      </c>
      <c r="W124" s="163">
        <f t="shared" si="166"/>
        <v>0</v>
      </c>
      <c r="X124" s="29"/>
      <c r="Y124" s="11"/>
      <c r="Z124" s="83" t="s">
        <v>178</v>
      </c>
      <c r="AA124" s="81">
        <f>I124</f>
        <v>40000000</v>
      </c>
      <c r="AB124" s="49">
        <f t="shared" si="150"/>
        <v>0</v>
      </c>
      <c r="AC124" s="49">
        <f t="shared" si="136"/>
        <v>0</v>
      </c>
      <c r="AD124" s="49">
        <f t="shared" si="136"/>
        <v>0</v>
      </c>
      <c r="AE124" s="49">
        <f t="shared" si="136"/>
        <v>210000000</v>
      </c>
      <c r="AF124" s="49">
        <f t="shared" si="136"/>
        <v>40000000</v>
      </c>
      <c r="AG124" s="71">
        <f>AG128</f>
        <v>0</v>
      </c>
      <c r="AH124" s="71">
        <v>0</v>
      </c>
      <c r="AI124" s="71">
        <v>0</v>
      </c>
      <c r="AJ124" s="71">
        <v>0</v>
      </c>
      <c r="AK124" s="71">
        <v>0</v>
      </c>
      <c r="AL124" s="71">
        <v>0</v>
      </c>
      <c r="AM124" s="177">
        <v>0</v>
      </c>
      <c r="AN124" s="71">
        <f t="shared" ref="AN124:AR124" si="289">AN128</f>
        <v>0</v>
      </c>
      <c r="AO124" s="223">
        <v>0</v>
      </c>
      <c r="AP124" s="71">
        <f t="shared" si="289"/>
        <v>89147000</v>
      </c>
      <c r="AQ124" s="71">
        <f t="shared" si="289"/>
        <v>89147002</v>
      </c>
      <c r="AR124" s="71">
        <f t="shared" si="289"/>
        <v>74563666</v>
      </c>
      <c r="AS124" s="158">
        <f t="shared" si="207"/>
        <v>252857668</v>
      </c>
      <c r="AT124" s="29"/>
      <c r="AU124" s="29"/>
      <c r="AV124" s="11"/>
      <c r="AW124" s="83" t="s">
        <v>178</v>
      </c>
      <c r="AX124" s="81">
        <v>0</v>
      </c>
      <c r="AY124" s="49">
        <f t="shared" si="235"/>
        <v>0</v>
      </c>
      <c r="AZ124" s="49">
        <f t="shared" si="236"/>
        <v>0</v>
      </c>
      <c r="BA124" s="49">
        <f t="shared" si="237"/>
        <v>0</v>
      </c>
      <c r="BB124" s="49">
        <f t="shared" si="233"/>
        <v>210000000</v>
      </c>
      <c r="BC124" s="49">
        <f t="shared" si="233"/>
        <v>40000000</v>
      </c>
      <c r="BD124" s="102">
        <f t="shared" si="169"/>
        <v>0</v>
      </c>
      <c r="BE124" s="102">
        <f t="shared" si="170"/>
        <v>0</v>
      </c>
      <c r="BF124" s="102">
        <f t="shared" si="171"/>
        <v>0</v>
      </c>
      <c r="BG124" s="102">
        <f t="shared" si="172"/>
        <v>0</v>
      </c>
      <c r="BH124" s="102">
        <f t="shared" si="173"/>
        <v>0</v>
      </c>
      <c r="BI124" s="102">
        <f t="shared" si="174"/>
        <v>0</v>
      </c>
      <c r="BJ124" s="102">
        <f t="shared" si="175"/>
        <v>0</v>
      </c>
      <c r="BK124" s="102">
        <f t="shared" si="176"/>
        <v>0</v>
      </c>
      <c r="BL124" s="102">
        <f t="shared" si="177"/>
        <v>0</v>
      </c>
      <c r="BM124" s="102">
        <f t="shared" si="178"/>
        <v>0</v>
      </c>
      <c r="BN124" s="102">
        <f t="shared" si="179"/>
        <v>6666667</v>
      </c>
      <c r="BO124" s="102">
        <f t="shared" si="180"/>
        <v>0</v>
      </c>
      <c r="BP124" s="102">
        <f t="shared" si="181"/>
        <v>6666667</v>
      </c>
      <c r="BQ124" s="102">
        <f t="shared" si="182"/>
        <v>0</v>
      </c>
      <c r="BR124" s="175">
        <f t="shared" si="183"/>
        <v>6666667</v>
      </c>
      <c r="BS124" s="102">
        <f t="shared" si="184"/>
        <v>0</v>
      </c>
      <c r="BT124" s="102">
        <f t="shared" si="185"/>
        <v>6666667</v>
      </c>
      <c r="BU124" s="204">
        <f t="shared" si="204"/>
        <v>0</v>
      </c>
      <c r="BV124" s="102">
        <f t="shared" si="186"/>
        <v>6666667</v>
      </c>
      <c r="BW124" s="102">
        <f t="shared" si="187"/>
        <v>89147000</v>
      </c>
      <c r="BX124" s="102">
        <f t="shared" si="188"/>
        <v>6666665</v>
      </c>
      <c r="BY124" s="102">
        <f t="shared" si="189"/>
        <v>89147002</v>
      </c>
      <c r="BZ124" s="102">
        <f t="shared" si="190"/>
        <v>0</v>
      </c>
      <c r="CA124" s="102">
        <f t="shared" si="191"/>
        <v>74563666</v>
      </c>
      <c r="CB124" s="100">
        <f t="shared" si="205"/>
        <v>40000000</v>
      </c>
      <c r="CC124" s="100">
        <f t="shared" si="205"/>
        <v>252857668</v>
      </c>
      <c r="CD124" s="90"/>
      <c r="CE124" s="46"/>
    </row>
    <row r="125" spans="1:83" s="28" customFormat="1" ht="128.25" x14ac:dyDescent="0.4">
      <c r="B125" s="11"/>
      <c r="C125" s="83" t="s">
        <v>397</v>
      </c>
      <c r="D125" s="81">
        <v>0</v>
      </c>
      <c r="E125" s="71">
        <v>0</v>
      </c>
      <c r="F125" s="71">
        <v>0</v>
      </c>
      <c r="G125" s="177">
        <v>133865000</v>
      </c>
      <c r="H125" s="177"/>
      <c r="I125" s="169">
        <f t="shared" si="234"/>
        <v>133865000</v>
      </c>
      <c r="J125" s="192"/>
      <c r="K125" s="187"/>
      <c r="L125" s="187"/>
      <c r="M125" s="187"/>
      <c r="N125" s="187"/>
      <c r="O125" s="230">
        <v>22310833</v>
      </c>
      <c r="P125" s="187">
        <v>22310833</v>
      </c>
      <c r="Q125" s="72">
        <v>22310833</v>
      </c>
      <c r="R125" s="207">
        <v>22310833</v>
      </c>
      <c r="S125" s="72">
        <v>22310833</v>
      </c>
      <c r="T125" s="72">
        <v>22310835</v>
      </c>
      <c r="U125" s="72"/>
      <c r="V125" s="49">
        <f t="shared" si="147"/>
        <v>133865000</v>
      </c>
      <c r="W125" s="163">
        <f t="shared" si="166"/>
        <v>0</v>
      </c>
      <c r="X125" s="29"/>
      <c r="Y125" s="11"/>
      <c r="Z125" s="83"/>
      <c r="AA125" s="81"/>
      <c r="AB125" s="49"/>
      <c r="AC125" s="49"/>
      <c r="AD125" s="49"/>
      <c r="AE125" s="49"/>
      <c r="AF125" s="49"/>
      <c r="AG125" s="71"/>
      <c r="AH125" s="71"/>
      <c r="AI125" s="71"/>
      <c r="AJ125" s="71"/>
      <c r="AK125" s="71"/>
      <c r="AL125" s="71"/>
      <c r="AM125" s="177"/>
      <c r="AN125" s="71"/>
      <c r="AO125" s="223">
        <v>7500000</v>
      </c>
      <c r="AP125" s="71"/>
      <c r="AQ125" s="71"/>
      <c r="AR125" s="71"/>
      <c r="AS125" s="158">
        <f t="shared" si="207"/>
        <v>7500000</v>
      </c>
      <c r="AT125" s="29"/>
      <c r="AU125" s="29"/>
      <c r="AV125" s="11"/>
      <c r="AW125" s="83"/>
      <c r="AX125" s="81"/>
      <c r="AY125" s="49"/>
      <c r="AZ125" s="49"/>
      <c r="BA125" s="49"/>
      <c r="BB125" s="49"/>
      <c r="BC125" s="49"/>
      <c r="BD125" s="102"/>
      <c r="BE125" s="102"/>
      <c r="BF125" s="102"/>
      <c r="BG125" s="102"/>
      <c r="BH125" s="102"/>
      <c r="BI125" s="102"/>
      <c r="BJ125" s="102"/>
      <c r="BK125" s="102"/>
      <c r="BL125" s="102"/>
      <c r="BM125" s="102"/>
      <c r="BN125" s="102"/>
      <c r="BO125" s="102"/>
      <c r="BP125" s="102"/>
      <c r="BQ125" s="102"/>
      <c r="BR125" s="175"/>
      <c r="BS125" s="102"/>
      <c r="BT125" s="102"/>
      <c r="BU125" s="204">
        <f t="shared" si="204"/>
        <v>7500000</v>
      </c>
      <c r="BV125" s="102"/>
      <c r="BW125" s="102"/>
      <c r="BX125" s="102"/>
      <c r="BY125" s="102"/>
      <c r="BZ125" s="102"/>
      <c r="CA125" s="102"/>
      <c r="CB125" s="100"/>
      <c r="CC125" s="100"/>
      <c r="CD125" s="90"/>
      <c r="CE125" s="46"/>
    </row>
    <row r="126" spans="1:83" s="28" customFormat="1" ht="167.25" customHeight="1" x14ac:dyDescent="0.4">
      <c r="A126" s="28" t="s">
        <v>214</v>
      </c>
      <c r="B126" s="11"/>
      <c r="C126" s="83" t="s">
        <v>427</v>
      </c>
      <c r="D126" s="81">
        <v>150000000</v>
      </c>
      <c r="E126" s="71">
        <v>0</v>
      </c>
      <c r="F126" s="71">
        <v>0</v>
      </c>
      <c r="G126" s="177">
        <v>0</v>
      </c>
      <c r="H126" s="177">
        <f>91401420+58598580</f>
        <v>150000000</v>
      </c>
      <c r="I126" s="169">
        <f t="shared" si="234"/>
        <v>0</v>
      </c>
      <c r="J126" s="192"/>
      <c r="K126" s="187">
        <v>0</v>
      </c>
      <c r="L126" s="187">
        <v>0</v>
      </c>
      <c r="M126" s="187">
        <f t="shared" ref="M126" si="290">L126</f>
        <v>0</v>
      </c>
      <c r="N126" s="187">
        <v>0</v>
      </c>
      <c r="O126" s="230">
        <v>0</v>
      </c>
      <c r="P126" s="187">
        <v>0</v>
      </c>
      <c r="Q126" s="72">
        <v>0</v>
      </c>
      <c r="R126" s="207">
        <v>0</v>
      </c>
      <c r="S126" s="72">
        <v>0</v>
      </c>
      <c r="T126" s="72">
        <v>0</v>
      </c>
      <c r="U126" s="72">
        <v>0</v>
      </c>
      <c r="V126" s="49">
        <f t="shared" si="147"/>
        <v>0</v>
      </c>
      <c r="W126" s="163">
        <f t="shared" si="166"/>
        <v>0</v>
      </c>
      <c r="X126" s="29"/>
      <c r="Y126" s="11"/>
      <c r="Z126" s="83" t="s">
        <v>200</v>
      </c>
      <c r="AA126" s="81">
        <f>I126</f>
        <v>0</v>
      </c>
      <c r="AB126" s="49">
        <v>0</v>
      </c>
      <c r="AC126" s="49">
        <v>0</v>
      </c>
      <c r="AD126" s="49">
        <v>0</v>
      </c>
      <c r="AE126" s="49">
        <v>0</v>
      </c>
      <c r="AF126" s="49">
        <v>0</v>
      </c>
      <c r="AG126" s="71">
        <v>0</v>
      </c>
      <c r="AH126" s="71">
        <v>0</v>
      </c>
      <c r="AI126" s="71">
        <v>0</v>
      </c>
      <c r="AJ126" s="71">
        <v>0</v>
      </c>
      <c r="AK126" s="71">
        <v>0</v>
      </c>
      <c r="AL126" s="71">
        <v>0</v>
      </c>
      <c r="AM126" s="177">
        <v>0</v>
      </c>
      <c r="AN126" s="71">
        <v>0</v>
      </c>
      <c r="AO126" s="223">
        <v>0</v>
      </c>
      <c r="AP126" s="71">
        <v>0</v>
      </c>
      <c r="AQ126" s="71">
        <v>0</v>
      </c>
      <c r="AR126" s="71">
        <v>0</v>
      </c>
      <c r="AS126" s="158">
        <f t="shared" si="207"/>
        <v>0</v>
      </c>
      <c r="AT126" s="29"/>
      <c r="AU126" s="29"/>
      <c r="AV126" s="11"/>
      <c r="AW126" s="83"/>
      <c r="AX126" s="81"/>
      <c r="AY126" s="49"/>
      <c r="AZ126" s="49"/>
      <c r="BA126" s="49"/>
      <c r="BB126" s="49"/>
      <c r="BC126" s="49"/>
      <c r="BD126" s="102">
        <f t="shared" si="169"/>
        <v>0</v>
      </c>
      <c r="BE126" s="102">
        <f t="shared" si="170"/>
        <v>0</v>
      </c>
      <c r="BF126" s="102">
        <f t="shared" si="171"/>
        <v>0</v>
      </c>
      <c r="BG126" s="102">
        <f t="shared" si="172"/>
        <v>0</v>
      </c>
      <c r="BH126" s="102">
        <f t="shared" si="173"/>
        <v>0</v>
      </c>
      <c r="BI126" s="102">
        <f t="shared" si="174"/>
        <v>0</v>
      </c>
      <c r="BJ126" s="102"/>
      <c r="BK126" s="102">
        <f t="shared" si="176"/>
        <v>0</v>
      </c>
      <c r="BL126" s="102"/>
      <c r="BM126" s="102">
        <f t="shared" si="178"/>
        <v>0</v>
      </c>
      <c r="BN126" s="102"/>
      <c r="BO126" s="102">
        <f t="shared" si="180"/>
        <v>0</v>
      </c>
      <c r="BP126" s="102"/>
      <c r="BQ126" s="102">
        <f t="shared" si="182"/>
        <v>0</v>
      </c>
      <c r="BR126" s="175">
        <f t="shared" si="183"/>
        <v>0</v>
      </c>
      <c r="BS126" s="102">
        <f t="shared" si="184"/>
        <v>0</v>
      </c>
      <c r="BT126" s="102">
        <f t="shared" si="185"/>
        <v>0</v>
      </c>
      <c r="BU126" s="204">
        <f t="shared" si="204"/>
        <v>0</v>
      </c>
      <c r="BV126" s="102">
        <f t="shared" si="186"/>
        <v>0</v>
      </c>
      <c r="BW126" s="102">
        <f t="shared" si="187"/>
        <v>0</v>
      </c>
      <c r="BX126" s="102">
        <f t="shared" si="188"/>
        <v>0</v>
      </c>
      <c r="BY126" s="102">
        <f t="shared" si="189"/>
        <v>0</v>
      </c>
      <c r="BZ126" s="102">
        <f t="shared" si="190"/>
        <v>0</v>
      </c>
      <c r="CA126" s="102">
        <f t="shared" si="191"/>
        <v>0</v>
      </c>
      <c r="CB126" s="100"/>
      <c r="CC126" s="100"/>
      <c r="CD126" s="90"/>
      <c r="CE126" s="46"/>
    </row>
    <row r="127" spans="1:83" s="28" customFormat="1" ht="230.25" hidden="1" x14ac:dyDescent="0.4">
      <c r="B127" s="11"/>
      <c r="C127" s="83" t="s">
        <v>202</v>
      </c>
      <c r="D127" s="81">
        <v>0</v>
      </c>
      <c r="E127" s="71">
        <v>0</v>
      </c>
      <c r="F127" s="71">
        <v>0</v>
      </c>
      <c r="G127" s="177">
        <v>0</v>
      </c>
      <c r="H127" s="177">
        <v>0</v>
      </c>
      <c r="I127" s="169">
        <f t="shared" si="234"/>
        <v>0</v>
      </c>
      <c r="J127" s="192"/>
      <c r="K127" s="187">
        <f t="shared" ref="K127" si="291">I127/5</f>
        <v>0</v>
      </c>
      <c r="L127" s="192"/>
      <c r="M127" s="192"/>
      <c r="N127" s="192"/>
      <c r="O127" s="244"/>
      <c r="P127" s="192"/>
      <c r="Q127" s="88"/>
      <c r="R127" s="253"/>
      <c r="S127" s="88"/>
      <c r="T127" s="88"/>
      <c r="U127" s="88"/>
      <c r="V127" s="49">
        <f t="shared" si="147"/>
        <v>0</v>
      </c>
      <c r="W127" s="163">
        <f t="shared" si="166"/>
        <v>0</v>
      </c>
      <c r="X127" s="29"/>
      <c r="Y127" s="11"/>
      <c r="Z127" s="83" t="s">
        <v>202</v>
      </c>
      <c r="AA127" s="81">
        <f>I127</f>
        <v>0</v>
      </c>
      <c r="AB127" s="49">
        <v>0</v>
      </c>
      <c r="AC127" s="49">
        <v>0</v>
      </c>
      <c r="AD127" s="49">
        <v>0</v>
      </c>
      <c r="AE127" s="49">
        <v>0</v>
      </c>
      <c r="AF127" s="49">
        <v>0</v>
      </c>
      <c r="AG127" s="71">
        <v>0</v>
      </c>
      <c r="AH127" s="71">
        <v>0</v>
      </c>
      <c r="AI127" s="71">
        <v>0</v>
      </c>
      <c r="AJ127" s="71">
        <v>0</v>
      </c>
      <c r="AK127" s="71">
        <v>0</v>
      </c>
      <c r="AL127" s="71">
        <v>0</v>
      </c>
      <c r="AM127" s="177">
        <v>0</v>
      </c>
      <c r="AN127" s="71">
        <v>0</v>
      </c>
      <c r="AO127" s="223">
        <v>0</v>
      </c>
      <c r="AP127" s="71">
        <v>0</v>
      </c>
      <c r="AQ127" s="71">
        <v>0</v>
      </c>
      <c r="AR127" s="71">
        <v>0</v>
      </c>
      <c r="AS127" s="158">
        <f t="shared" si="207"/>
        <v>0</v>
      </c>
      <c r="AT127" s="29"/>
      <c r="AU127" s="29"/>
      <c r="AV127" s="11"/>
      <c r="AW127" s="83"/>
      <c r="AX127" s="81"/>
      <c r="AY127" s="49"/>
      <c r="AZ127" s="49"/>
      <c r="BA127" s="49"/>
      <c r="BB127" s="49"/>
      <c r="BC127" s="49"/>
      <c r="BD127" s="102">
        <f t="shared" si="169"/>
        <v>0</v>
      </c>
      <c r="BE127" s="102">
        <f t="shared" si="170"/>
        <v>0</v>
      </c>
      <c r="BF127" s="102">
        <f t="shared" si="171"/>
        <v>0</v>
      </c>
      <c r="BG127" s="102">
        <f t="shared" si="172"/>
        <v>0</v>
      </c>
      <c r="BH127" s="102">
        <f t="shared" si="173"/>
        <v>0</v>
      </c>
      <c r="BI127" s="102">
        <f t="shared" si="174"/>
        <v>0</v>
      </c>
      <c r="BJ127" s="102"/>
      <c r="BK127" s="102">
        <f t="shared" si="176"/>
        <v>0</v>
      </c>
      <c r="BL127" s="102"/>
      <c r="BM127" s="102">
        <f t="shared" si="178"/>
        <v>0</v>
      </c>
      <c r="BN127" s="102"/>
      <c r="BO127" s="102">
        <f t="shared" si="180"/>
        <v>0</v>
      </c>
      <c r="BP127" s="102"/>
      <c r="BQ127" s="102">
        <f t="shared" si="182"/>
        <v>0</v>
      </c>
      <c r="BR127" s="175">
        <f t="shared" si="183"/>
        <v>0</v>
      </c>
      <c r="BS127" s="102">
        <f t="shared" si="184"/>
        <v>0</v>
      </c>
      <c r="BT127" s="102">
        <f t="shared" si="185"/>
        <v>0</v>
      </c>
      <c r="BU127" s="204">
        <f t="shared" si="204"/>
        <v>0</v>
      </c>
      <c r="BV127" s="102">
        <f t="shared" si="186"/>
        <v>0</v>
      </c>
      <c r="BW127" s="102">
        <f t="shared" si="187"/>
        <v>0</v>
      </c>
      <c r="BX127" s="102">
        <f t="shared" si="188"/>
        <v>0</v>
      </c>
      <c r="BY127" s="102">
        <f t="shared" si="189"/>
        <v>0</v>
      </c>
      <c r="BZ127" s="102">
        <f t="shared" si="190"/>
        <v>0</v>
      </c>
      <c r="CA127" s="102">
        <f t="shared" si="191"/>
        <v>0</v>
      </c>
      <c r="CB127" s="100"/>
      <c r="CC127" s="100"/>
      <c r="CD127" s="90"/>
      <c r="CE127" s="46"/>
    </row>
    <row r="128" spans="1:83" s="15" customFormat="1" ht="78.75" x14ac:dyDescent="0.4">
      <c r="B128" s="16"/>
      <c r="C128" s="200" t="s">
        <v>179</v>
      </c>
      <c r="D128" s="78">
        <f>D129</f>
        <v>150000000</v>
      </c>
      <c r="E128" s="75">
        <v>0</v>
      </c>
      <c r="F128" s="75">
        <v>0</v>
      </c>
      <c r="G128" s="173">
        <f>+G129</f>
        <v>161191000</v>
      </c>
      <c r="H128" s="173">
        <v>0</v>
      </c>
      <c r="I128" s="170">
        <f>+D128+E128-F128+G128-H128</f>
        <v>311191000</v>
      </c>
      <c r="J128" s="78">
        <f t="shared" ref="J128:U128" si="292">J129</f>
        <v>0</v>
      </c>
      <c r="K128" s="78">
        <f t="shared" si="292"/>
        <v>0</v>
      </c>
      <c r="L128" s="78">
        <f t="shared" si="292"/>
        <v>0</v>
      </c>
      <c r="M128" s="78">
        <f t="shared" si="292"/>
        <v>0</v>
      </c>
      <c r="N128" s="78">
        <f t="shared" si="292"/>
        <v>0</v>
      </c>
      <c r="O128" s="78">
        <f t="shared" si="292"/>
        <v>14583333</v>
      </c>
      <c r="P128" s="78">
        <f t="shared" si="292"/>
        <v>14583333</v>
      </c>
      <c r="Q128" s="78">
        <f t="shared" si="292"/>
        <v>14583333</v>
      </c>
      <c r="R128" s="250">
        <f t="shared" si="292"/>
        <v>14583333</v>
      </c>
      <c r="S128" s="78">
        <f t="shared" si="292"/>
        <v>89147000</v>
      </c>
      <c r="T128" s="78">
        <f t="shared" si="292"/>
        <v>89147002</v>
      </c>
      <c r="U128" s="78">
        <f t="shared" si="292"/>
        <v>74563666</v>
      </c>
      <c r="V128" s="50">
        <f t="shared" si="147"/>
        <v>311191000</v>
      </c>
      <c r="W128" s="163">
        <f>+I128-V128</f>
        <v>0</v>
      </c>
      <c r="X128" s="17"/>
      <c r="Y128" s="16"/>
      <c r="Z128" s="84" t="s">
        <v>179</v>
      </c>
      <c r="AA128" s="78">
        <f>AA129</f>
        <v>311191000</v>
      </c>
      <c r="AB128" s="50">
        <f t="shared" si="150"/>
        <v>0</v>
      </c>
      <c r="AC128" s="50">
        <f t="shared" si="136"/>
        <v>0</v>
      </c>
      <c r="AD128" s="50">
        <f t="shared" si="136"/>
        <v>161191000</v>
      </c>
      <c r="AE128" s="50">
        <f t="shared" si="136"/>
        <v>0</v>
      </c>
      <c r="AF128" s="50">
        <f t="shared" si="136"/>
        <v>311191000</v>
      </c>
      <c r="AG128" s="50">
        <f t="shared" ref="AG128" si="293">+J128</f>
        <v>0</v>
      </c>
      <c r="AH128" s="50">
        <f t="shared" ref="AH128:AR128" si="294">AH129</f>
        <v>0</v>
      </c>
      <c r="AI128" s="50">
        <f t="shared" si="294"/>
        <v>0</v>
      </c>
      <c r="AJ128" s="50">
        <f t="shared" si="294"/>
        <v>0</v>
      </c>
      <c r="AK128" s="50">
        <f t="shared" si="294"/>
        <v>0</v>
      </c>
      <c r="AL128" s="50">
        <f t="shared" si="294"/>
        <v>0</v>
      </c>
      <c r="AM128" s="170">
        <f t="shared" si="294"/>
        <v>0</v>
      </c>
      <c r="AN128" s="50">
        <f t="shared" si="294"/>
        <v>0</v>
      </c>
      <c r="AO128" s="50">
        <v>0</v>
      </c>
      <c r="AP128" s="50">
        <f t="shared" si="294"/>
        <v>89147000</v>
      </c>
      <c r="AQ128" s="50">
        <f t="shared" si="294"/>
        <v>89147002</v>
      </c>
      <c r="AR128" s="50">
        <f t="shared" si="294"/>
        <v>74563666</v>
      </c>
      <c r="AS128" s="158">
        <f t="shared" si="207"/>
        <v>252857668</v>
      </c>
      <c r="AT128" s="17"/>
      <c r="AU128" s="17"/>
      <c r="AV128" s="16"/>
      <c r="AW128" s="84" t="s">
        <v>179</v>
      </c>
      <c r="AX128" s="78">
        <f>AX129</f>
        <v>0</v>
      </c>
      <c r="AY128" s="50">
        <f t="shared" si="235"/>
        <v>0</v>
      </c>
      <c r="AZ128" s="50">
        <f t="shared" si="236"/>
        <v>0</v>
      </c>
      <c r="BA128" s="50">
        <f t="shared" si="237"/>
        <v>161191000</v>
      </c>
      <c r="BB128" s="50">
        <f t="shared" si="233"/>
        <v>0</v>
      </c>
      <c r="BC128" s="50">
        <f t="shared" si="233"/>
        <v>311191000</v>
      </c>
      <c r="BD128" s="102">
        <f t="shared" si="169"/>
        <v>0</v>
      </c>
      <c r="BE128" s="102">
        <f t="shared" si="170"/>
        <v>0</v>
      </c>
      <c r="BF128" s="102">
        <f t="shared" si="171"/>
        <v>0</v>
      </c>
      <c r="BG128" s="102">
        <f t="shared" si="172"/>
        <v>0</v>
      </c>
      <c r="BH128" s="102">
        <f t="shared" si="173"/>
        <v>0</v>
      </c>
      <c r="BI128" s="102">
        <f t="shared" si="174"/>
        <v>0</v>
      </c>
      <c r="BJ128" s="102">
        <f t="shared" si="175"/>
        <v>0</v>
      </c>
      <c r="BK128" s="102">
        <f t="shared" si="176"/>
        <v>0</v>
      </c>
      <c r="BL128" s="102">
        <f t="shared" si="177"/>
        <v>0</v>
      </c>
      <c r="BM128" s="102">
        <f t="shared" si="178"/>
        <v>0</v>
      </c>
      <c r="BN128" s="102">
        <f t="shared" si="179"/>
        <v>14583333</v>
      </c>
      <c r="BO128" s="102">
        <f t="shared" si="180"/>
        <v>0</v>
      </c>
      <c r="BP128" s="102">
        <f t="shared" si="181"/>
        <v>14583333</v>
      </c>
      <c r="BQ128" s="102">
        <f t="shared" si="182"/>
        <v>0</v>
      </c>
      <c r="BR128" s="175">
        <f t="shared" si="183"/>
        <v>14583333</v>
      </c>
      <c r="BS128" s="102">
        <f t="shared" si="184"/>
        <v>0</v>
      </c>
      <c r="BT128" s="102">
        <f t="shared" si="185"/>
        <v>14583333</v>
      </c>
      <c r="BU128" s="204">
        <f t="shared" si="204"/>
        <v>0</v>
      </c>
      <c r="BV128" s="102">
        <f t="shared" si="186"/>
        <v>89147000</v>
      </c>
      <c r="BW128" s="102">
        <f t="shared" si="187"/>
        <v>89147000</v>
      </c>
      <c r="BX128" s="102">
        <f t="shared" si="188"/>
        <v>89147002</v>
      </c>
      <c r="BY128" s="102">
        <f t="shared" si="189"/>
        <v>89147002</v>
      </c>
      <c r="BZ128" s="102">
        <f t="shared" si="190"/>
        <v>74563666</v>
      </c>
      <c r="CA128" s="102">
        <f t="shared" si="191"/>
        <v>74563666</v>
      </c>
      <c r="CB128" s="102">
        <f t="shared" si="205"/>
        <v>311191000</v>
      </c>
      <c r="CC128" s="102">
        <f t="shared" si="205"/>
        <v>252857668</v>
      </c>
      <c r="CD128" s="111"/>
      <c r="CE128" s="97"/>
    </row>
    <row r="129" spans="1:83" s="28" customFormat="1" ht="153.75" x14ac:dyDescent="0.4">
      <c r="A129" s="89" t="s">
        <v>215</v>
      </c>
      <c r="B129" s="11"/>
      <c r="C129" s="89" t="s">
        <v>211</v>
      </c>
      <c r="D129" s="81">
        <v>150000000</v>
      </c>
      <c r="E129" s="71">
        <f>E130+E131</f>
        <v>0</v>
      </c>
      <c r="F129" s="71">
        <f>F130+F131</f>
        <v>0</v>
      </c>
      <c r="G129" s="177">
        <v>161191000</v>
      </c>
      <c r="H129" s="177">
        <f>H130+H131</f>
        <v>0</v>
      </c>
      <c r="I129" s="169">
        <f t="shared" si="234"/>
        <v>311191000</v>
      </c>
      <c r="J129" s="187"/>
      <c r="K129" s="187">
        <v>0</v>
      </c>
      <c r="L129" s="187">
        <v>0</v>
      </c>
      <c r="M129" s="187">
        <f>L129</f>
        <v>0</v>
      </c>
      <c r="N129" s="187">
        <v>0</v>
      </c>
      <c r="O129" s="230">
        <v>14583333</v>
      </c>
      <c r="P129" s="187">
        <v>14583333</v>
      </c>
      <c r="Q129" s="187">
        <v>14583333</v>
      </c>
      <c r="R129" s="207">
        <v>14583333</v>
      </c>
      <c r="S129" s="187">
        <f>14583333+74563667</f>
        <v>89147000</v>
      </c>
      <c r="T129" s="187">
        <f>14583335+74563667</f>
        <v>89147002</v>
      </c>
      <c r="U129" s="187">
        <v>74563666</v>
      </c>
      <c r="V129" s="49">
        <f t="shared" si="147"/>
        <v>311191000</v>
      </c>
      <c r="W129" s="163">
        <f t="shared" si="166"/>
        <v>0</v>
      </c>
      <c r="X129" s="29"/>
      <c r="Y129" s="11"/>
      <c r="Z129" s="89" t="s">
        <v>180</v>
      </c>
      <c r="AA129" s="81">
        <f>I129</f>
        <v>311191000</v>
      </c>
      <c r="AB129" s="49">
        <f t="shared" si="150"/>
        <v>0</v>
      </c>
      <c r="AC129" s="49">
        <f t="shared" si="136"/>
        <v>0</v>
      </c>
      <c r="AD129" s="49">
        <f t="shared" si="136"/>
        <v>161191000</v>
      </c>
      <c r="AE129" s="49">
        <f t="shared" si="136"/>
        <v>0</v>
      </c>
      <c r="AF129" s="49">
        <f t="shared" si="136"/>
        <v>311191000</v>
      </c>
      <c r="AG129" s="49">
        <v>0</v>
      </c>
      <c r="AH129" s="49">
        <v>0</v>
      </c>
      <c r="AI129" s="49">
        <v>0</v>
      </c>
      <c r="AJ129" s="49">
        <v>0</v>
      </c>
      <c r="AK129" s="49">
        <v>0</v>
      </c>
      <c r="AL129" s="49">
        <v>0</v>
      </c>
      <c r="AM129" s="169">
        <v>0</v>
      </c>
      <c r="AN129" s="49">
        <v>0</v>
      </c>
      <c r="AO129" s="197">
        <v>0</v>
      </c>
      <c r="AP129" s="49">
        <f t="shared" ref="AP129" si="295">+S129</f>
        <v>89147000</v>
      </c>
      <c r="AQ129" s="49">
        <f t="shared" ref="AQ129" si="296">+T129</f>
        <v>89147002</v>
      </c>
      <c r="AR129" s="49">
        <f t="shared" ref="AR129" si="297">+U129</f>
        <v>74563666</v>
      </c>
      <c r="AS129" s="158">
        <f t="shared" si="207"/>
        <v>252857668</v>
      </c>
      <c r="AT129" s="29"/>
      <c r="AU129" s="29"/>
      <c r="AV129" s="11"/>
      <c r="AW129" s="89" t="s">
        <v>180</v>
      </c>
      <c r="AX129" s="81">
        <v>0</v>
      </c>
      <c r="AY129" s="49">
        <f t="shared" si="235"/>
        <v>0</v>
      </c>
      <c r="AZ129" s="49">
        <f t="shared" si="236"/>
        <v>0</v>
      </c>
      <c r="BA129" s="49">
        <f t="shared" si="237"/>
        <v>161191000</v>
      </c>
      <c r="BB129" s="49">
        <f t="shared" si="233"/>
        <v>0</v>
      </c>
      <c r="BC129" s="49">
        <f t="shared" si="233"/>
        <v>311191000</v>
      </c>
      <c r="BD129" s="102">
        <f t="shared" si="169"/>
        <v>0</v>
      </c>
      <c r="BE129" s="102">
        <f t="shared" si="170"/>
        <v>0</v>
      </c>
      <c r="BF129" s="102">
        <f t="shared" si="171"/>
        <v>0</v>
      </c>
      <c r="BG129" s="102">
        <f t="shared" si="172"/>
        <v>0</v>
      </c>
      <c r="BH129" s="102">
        <f t="shared" si="173"/>
        <v>0</v>
      </c>
      <c r="BI129" s="102">
        <f t="shared" si="174"/>
        <v>0</v>
      </c>
      <c r="BJ129" s="102">
        <f t="shared" si="175"/>
        <v>0</v>
      </c>
      <c r="BK129" s="102">
        <f t="shared" si="176"/>
        <v>0</v>
      </c>
      <c r="BL129" s="102">
        <f t="shared" si="177"/>
        <v>0</v>
      </c>
      <c r="BM129" s="102">
        <f t="shared" si="178"/>
        <v>0</v>
      </c>
      <c r="BN129" s="102">
        <f t="shared" si="179"/>
        <v>14583333</v>
      </c>
      <c r="BO129" s="102">
        <f t="shared" si="180"/>
        <v>0</v>
      </c>
      <c r="BP129" s="102">
        <f t="shared" si="181"/>
        <v>14583333</v>
      </c>
      <c r="BQ129" s="102">
        <f t="shared" si="182"/>
        <v>0</v>
      </c>
      <c r="BR129" s="175">
        <f t="shared" si="183"/>
        <v>14583333</v>
      </c>
      <c r="BS129" s="102">
        <f t="shared" si="184"/>
        <v>0</v>
      </c>
      <c r="BT129" s="102">
        <f t="shared" si="185"/>
        <v>14583333</v>
      </c>
      <c r="BU129" s="204">
        <f t="shared" si="204"/>
        <v>0</v>
      </c>
      <c r="BV129" s="102">
        <f t="shared" si="186"/>
        <v>89147000</v>
      </c>
      <c r="BW129" s="102">
        <f t="shared" si="187"/>
        <v>89147000</v>
      </c>
      <c r="BX129" s="102">
        <f t="shared" si="188"/>
        <v>89147002</v>
      </c>
      <c r="BY129" s="102">
        <f t="shared" si="189"/>
        <v>89147002</v>
      </c>
      <c r="BZ129" s="102">
        <f t="shared" si="190"/>
        <v>74563666</v>
      </c>
      <c r="CA129" s="102">
        <f t="shared" si="191"/>
        <v>74563666</v>
      </c>
      <c r="CB129" s="100">
        <f t="shared" si="205"/>
        <v>311191000</v>
      </c>
      <c r="CC129" s="100">
        <f t="shared" si="205"/>
        <v>252857668</v>
      </c>
      <c r="CD129" s="90"/>
      <c r="CE129" s="46"/>
    </row>
    <row r="130" spans="1:83" s="15" customFormat="1" ht="22.5" hidden="1" customHeight="1" x14ac:dyDescent="0.4">
      <c r="B130" s="16"/>
      <c r="C130" s="73" t="s">
        <v>181</v>
      </c>
      <c r="D130" s="78">
        <f>+D131+D132+D133</f>
        <v>0</v>
      </c>
      <c r="E130" s="75">
        <f>SUM(E131+E132)</f>
        <v>0</v>
      </c>
      <c r="F130" s="75">
        <f>SUM(F131+F132)</f>
        <v>0</v>
      </c>
      <c r="G130" s="173">
        <f>SUM(G131+G132)</f>
        <v>0</v>
      </c>
      <c r="H130" s="173">
        <f>SUM(H131+H132)</f>
        <v>0</v>
      </c>
      <c r="I130" s="170">
        <f t="shared" si="234"/>
        <v>0</v>
      </c>
      <c r="J130" s="190">
        <f>+J131+J132+J133</f>
        <v>0</v>
      </c>
      <c r="K130" s="193">
        <f>+K131+K132+K133</f>
        <v>0</v>
      </c>
      <c r="L130" s="190">
        <f t="shared" ref="L130:U130" si="298">+L131+L132+L133</f>
        <v>0</v>
      </c>
      <c r="M130" s="190">
        <f t="shared" si="298"/>
        <v>0</v>
      </c>
      <c r="N130" s="190">
        <f t="shared" si="298"/>
        <v>0</v>
      </c>
      <c r="O130" s="240">
        <f t="shared" si="298"/>
        <v>0</v>
      </c>
      <c r="P130" s="190">
        <f t="shared" si="298"/>
        <v>0</v>
      </c>
      <c r="Q130" s="79">
        <f t="shared" si="298"/>
        <v>0</v>
      </c>
      <c r="R130" s="249">
        <f t="shared" si="298"/>
        <v>0</v>
      </c>
      <c r="S130" s="79">
        <f t="shared" si="298"/>
        <v>0</v>
      </c>
      <c r="T130" s="79">
        <f t="shared" si="298"/>
        <v>0</v>
      </c>
      <c r="U130" s="79">
        <f t="shared" si="298"/>
        <v>0</v>
      </c>
      <c r="V130" s="50">
        <f t="shared" si="147"/>
        <v>0</v>
      </c>
      <c r="W130" s="163">
        <f t="shared" si="166"/>
        <v>0</v>
      </c>
      <c r="X130" s="17"/>
      <c r="Y130" s="16"/>
      <c r="Z130" s="73" t="s">
        <v>181</v>
      </c>
      <c r="AA130" s="78">
        <f>+AA131+AA132+AA133</f>
        <v>0</v>
      </c>
      <c r="AB130" s="50">
        <f t="shared" si="150"/>
        <v>0</v>
      </c>
      <c r="AC130" s="50">
        <f t="shared" si="136"/>
        <v>0</v>
      </c>
      <c r="AD130" s="50">
        <f t="shared" si="136"/>
        <v>0</v>
      </c>
      <c r="AE130" s="50">
        <f t="shared" si="136"/>
        <v>0</v>
      </c>
      <c r="AF130" s="50">
        <f t="shared" si="136"/>
        <v>0</v>
      </c>
      <c r="AG130" s="75">
        <v>0</v>
      </c>
      <c r="AH130" s="75">
        <v>0</v>
      </c>
      <c r="AI130" s="75">
        <v>0</v>
      </c>
      <c r="AJ130" s="75">
        <v>0</v>
      </c>
      <c r="AK130" s="75">
        <v>0</v>
      </c>
      <c r="AL130" s="75">
        <v>0</v>
      </c>
      <c r="AM130" s="173">
        <v>0</v>
      </c>
      <c r="AN130" s="75">
        <v>0</v>
      </c>
      <c r="AO130" s="205">
        <v>0</v>
      </c>
      <c r="AP130" s="75">
        <v>0</v>
      </c>
      <c r="AQ130" s="75">
        <v>0</v>
      </c>
      <c r="AR130" s="75">
        <v>0</v>
      </c>
      <c r="AS130" s="105">
        <f t="shared" ref="AS130:AS148" si="299">SUM(AG130:AR130)</f>
        <v>0</v>
      </c>
      <c r="AT130" s="17"/>
      <c r="AU130" s="17"/>
      <c r="AV130" s="16"/>
      <c r="AW130" s="73" t="s">
        <v>181</v>
      </c>
      <c r="AX130" s="78">
        <f>+AX131+AX132+AX133</f>
        <v>0</v>
      </c>
      <c r="AY130" s="50">
        <f t="shared" si="235"/>
        <v>0</v>
      </c>
      <c r="AZ130" s="50">
        <f t="shared" si="236"/>
        <v>0</v>
      </c>
      <c r="BA130" s="50">
        <f t="shared" si="237"/>
        <v>0</v>
      </c>
      <c r="BB130" s="50">
        <f t="shared" si="233"/>
        <v>0</v>
      </c>
      <c r="BC130" s="50">
        <f t="shared" si="233"/>
        <v>0</v>
      </c>
      <c r="BD130" s="102">
        <f t="shared" si="233"/>
        <v>0</v>
      </c>
      <c r="BE130" s="102">
        <f t="shared" ref="BE130:BE148" si="300">+AG130</f>
        <v>0</v>
      </c>
      <c r="BF130" s="102">
        <f t="shared" ref="BF130:BF148" si="301">+K130</f>
        <v>0</v>
      </c>
      <c r="BG130" s="102">
        <f t="shared" ref="BG130:BG148" si="302">+AH130</f>
        <v>0</v>
      </c>
      <c r="BH130" s="102">
        <f t="shared" ref="BH130:BH133" si="303">+L130</f>
        <v>0</v>
      </c>
      <c r="BI130" s="102">
        <f t="shared" ref="BI130:BI133" si="304">+AI130</f>
        <v>0</v>
      </c>
      <c r="BJ130" s="102">
        <f t="shared" si="175"/>
        <v>0</v>
      </c>
      <c r="BK130" s="102">
        <f t="shared" ref="BK130:BK133" si="305">+AJ130</f>
        <v>0</v>
      </c>
      <c r="BL130" s="102">
        <f t="shared" si="177"/>
        <v>0</v>
      </c>
      <c r="BM130" s="102">
        <f t="shared" ref="BM130:BM133" si="306">+AK130</f>
        <v>0</v>
      </c>
      <c r="BN130" s="102">
        <f t="shared" si="179"/>
        <v>0</v>
      </c>
      <c r="BO130" s="102">
        <f t="shared" ref="BO130:BO133" si="307">+AL130</f>
        <v>0</v>
      </c>
      <c r="BP130" s="102">
        <f t="shared" si="181"/>
        <v>0</v>
      </c>
      <c r="BQ130" s="102">
        <f t="shared" ref="BQ130:BQ133" si="308">+AM130</f>
        <v>0</v>
      </c>
      <c r="BR130" s="175">
        <f t="shared" ref="BR130:BR133" si="309">+Q130</f>
        <v>0</v>
      </c>
      <c r="BS130" s="102">
        <f t="shared" ref="BS130:BS133" si="310">+AN130</f>
        <v>0</v>
      </c>
      <c r="BT130" s="102">
        <f t="shared" ref="BT130:BT133" si="311">+L130</f>
        <v>0</v>
      </c>
      <c r="BU130" s="204">
        <f t="shared" ref="BU130:BU133" si="312">+AI130</f>
        <v>0</v>
      </c>
      <c r="BV130" s="102">
        <f t="shared" ref="BV130:BV133" si="313">+N130</f>
        <v>0</v>
      </c>
      <c r="BW130" s="102">
        <f t="shared" ref="BW130:BW133" si="314">+AK130</f>
        <v>0</v>
      </c>
      <c r="BX130" s="102">
        <f t="shared" ref="BX130:BX133" si="315">+P130</f>
        <v>0</v>
      </c>
      <c r="BY130" s="102">
        <f t="shared" ref="BY130:BY133" si="316">+AM130</f>
        <v>0</v>
      </c>
      <c r="BZ130" s="102">
        <f t="shared" ref="BZ130:BZ133" si="317">+R130</f>
        <v>0</v>
      </c>
      <c r="CA130" s="102">
        <f t="shared" ref="CA130:CA133" si="318">+AO130</f>
        <v>0</v>
      </c>
      <c r="CB130" s="102">
        <f t="shared" si="205"/>
        <v>0</v>
      </c>
      <c r="CC130" s="102">
        <f t="shared" si="205"/>
        <v>0</v>
      </c>
      <c r="CD130" s="111"/>
      <c r="CE130" s="97"/>
    </row>
    <row r="131" spans="1:83" s="28" customFormat="1" ht="33.75" hidden="1" customHeight="1" x14ac:dyDescent="0.4">
      <c r="B131" s="11"/>
      <c r="C131" s="67" t="s">
        <v>182</v>
      </c>
      <c r="D131" s="81">
        <v>0</v>
      </c>
      <c r="E131" s="71">
        <v>0</v>
      </c>
      <c r="F131" s="71">
        <v>0</v>
      </c>
      <c r="G131" s="177">
        <v>0</v>
      </c>
      <c r="H131" s="177">
        <v>0</v>
      </c>
      <c r="I131" s="169">
        <f t="shared" si="234"/>
        <v>0</v>
      </c>
      <c r="J131" s="187"/>
      <c r="K131" s="187">
        <f>ROUND(I131/6,0)</f>
        <v>0</v>
      </c>
      <c r="L131" s="187">
        <f t="shared" ref="L131:O133" si="319">+K131</f>
        <v>0</v>
      </c>
      <c r="M131" s="187">
        <f t="shared" si="319"/>
        <v>0</v>
      </c>
      <c r="N131" s="187">
        <f t="shared" si="319"/>
        <v>0</v>
      </c>
      <c r="O131" s="230">
        <f t="shared" si="319"/>
        <v>0</v>
      </c>
      <c r="P131" s="187">
        <f>+I131-K131-L131-M131-N131-O131</f>
        <v>0</v>
      </c>
      <c r="Q131" s="72"/>
      <c r="R131" s="207"/>
      <c r="S131" s="72"/>
      <c r="T131" s="72"/>
      <c r="U131" s="72"/>
      <c r="V131" s="49">
        <f t="shared" si="147"/>
        <v>0</v>
      </c>
      <c r="W131" s="163">
        <f t="shared" si="166"/>
        <v>0</v>
      </c>
      <c r="X131" s="29"/>
      <c r="Y131" s="11"/>
      <c r="Z131" s="67" t="s">
        <v>182</v>
      </c>
      <c r="AA131" s="81">
        <f>I131</f>
        <v>0</v>
      </c>
      <c r="AB131" s="49">
        <f t="shared" si="150"/>
        <v>0</v>
      </c>
      <c r="AC131" s="49">
        <f t="shared" si="136"/>
        <v>0</v>
      </c>
      <c r="AD131" s="49">
        <f t="shared" si="136"/>
        <v>0</v>
      </c>
      <c r="AE131" s="49">
        <f t="shared" si="136"/>
        <v>0</v>
      </c>
      <c r="AF131" s="49">
        <f t="shared" si="136"/>
        <v>0</v>
      </c>
      <c r="AG131" s="71">
        <v>0</v>
      </c>
      <c r="AH131" s="71">
        <v>0</v>
      </c>
      <c r="AI131" s="71">
        <v>0</v>
      </c>
      <c r="AJ131" s="71">
        <v>0</v>
      </c>
      <c r="AK131" s="71">
        <v>0</v>
      </c>
      <c r="AL131" s="71">
        <v>0</v>
      </c>
      <c r="AM131" s="177">
        <v>0</v>
      </c>
      <c r="AN131" s="71">
        <v>0</v>
      </c>
      <c r="AO131" s="223">
        <v>0</v>
      </c>
      <c r="AP131" s="71">
        <v>0</v>
      </c>
      <c r="AQ131" s="71">
        <v>0</v>
      </c>
      <c r="AR131" s="71">
        <v>0</v>
      </c>
      <c r="AS131" s="106">
        <f t="shared" si="299"/>
        <v>0</v>
      </c>
      <c r="AT131" s="29"/>
      <c r="AU131" s="29"/>
      <c r="AV131" s="11"/>
      <c r="AW131" s="67" t="s">
        <v>182</v>
      </c>
      <c r="AX131" s="81">
        <v>0</v>
      </c>
      <c r="AY131" s="49">
        <f t="shared" si="235"/>
        <v>0</v>
      </c>
      <c r="AZ131" s="49">
        <f t="shared" si="236"/>
        <v>0</v>
      </c>
      <c r="BA131" s="49">
        <f t="shared" si="237"/>
        <v>0</v>
      </c>
      <c r="BB131" s="49">
        <f t="shared" si="233"/>
        <v>0</v>
      </c>
      <c r="BC131" s="49">
        <f t="shared" si="233"/>
        <v>0</v>
      </c>
      <c r="BD131" s="100">
        <f t="shared" si="233"/>
        <v>0</v>
      </c>
      <c r="BE131" s="100">
        <f t="shared" si="300"/>
        <v>0</v>
      </c>
      <c r="BF131" s="100">
        <f t="shared" si="301"/>
        <v>0</v>
      </c>
      <c r="BG131" s="100">
        <f t="shared" si="302"/>
        <v>0</v>
      </c>
      <c r="BH131" s="102">
        <f t="shared" si="303"/>
        <v>0</v>
      </c>
      <c r="BI131" s="102">
        <f t="shared" si="304"/>
        <v>0</v>
      </c>
      <c r="BJ131" s="102">
        <f t="shared" si="175"/>
        <v>0</v>
      </c>
      <c r="BK131" s="102">
        <f t="shared" si="305"/>
        <v>0</v>
      </c>
      <c r="BL131" s="102">
        <f t="shared" si="177"/>
        <v>0</v>
      </c>
      <c r="BM131" s="102">
        <f t="shared" si="306"/>
        <v>0</v>
      </c>
      <c r="BN131" s="102">
        <f t="shared" si="179"/>
        <v>0</v>
      </c>
      <c r="BO131" s="102">
        <f t="shared" si="307"/>
        <v>0</v>
      </c>
      <c r="BP131" s="102">
        <f t="shared" si="181"/>
        <v>0</v>
      </c>
      <c r="BQ131" s="102">
        <f t="shared" si="308"/>
        <v>0</v>
      </c>
      <c r="BR131" s="175">
        <f t="shared" si="309"/>
        <v>0</v>
      </c>
      <c r="BS131" s="102">
        <f t="shared" si="310"/>
        <v>0</v>
      </c>
      <c r="BT131" s="102">
        <f t="shared" si="311"/>
        <v>0</v>
      </c>
      <c r="BU131" s="204">
        <f t="shared" si="312"/>
        <v>0</v>
      </c>
      <c r="BV131" s="102">
        <f t="shared" si="313"/>
        <v>0</v>
      </c>
      <c r="BW131" s="102">
        <f t="shared" si="314"/>
        <v>0</v>
      </c>
      <c r="BX131" s="102">
        <f t="shared" si="315"/>
        <v>0</v>
      </c>
      <c r="BY131" s="102">
        <f t="shared" si="316"/>
        <v>0</v>
      </c>
      <c r="BZ131" s="102">
        <f t="shared" si="317"/>
        <v>0</v>
      </c>
      <c r="CA131" s="102">
        <f t="shared" si="318"/>
        <v>0</v>
      </c>
      <c r="CB131" s="100">
        <f t="shared" si="205"/>
        <v>0</v>
      </c>
      <c r="CC131" s="100">
        <f t="shared" si="205"/>
        <v>0</v>
      </c>
      <c r="CD131" s="90"/>
      <c r="CE131" s="46"/>
    </row>
    <row r="132" spans="1:83" s="28" customFormat="1" ht="33" hidden="1" customHeight="1" x14ac:dyDescent="0.4">
      <c r="B132" s="11"/>
      <c r="C132" s="67" t="s">
        <v>183</v>
      </c>
      <c r="D132" s="81">
        <v>0</v>
      </c>
      <c r="E132" s="71"/>
      <c r="F132" s="71"/>
      <c r="G132" s="177">
        <v>0</v>
      </c>
      <c r="H132" s="177">
        <v>0</v>
      </c>
      <c r="I132" s="169">
        <f t="shared" si="234"/>
        <v>0</v>
      </c>
      <c r="J132" s="187"/>
      <c r="K132" s="187">
        <f>ROUND(I132/6,0)</f>
        <v>0</v>
      </c>
      <c r="L132" s="187">
        <f t="shared" si="319"/>
        <v>0</v>
      </c>
      <c r="M132" s="187">
        <f t="shared" si="319"/>
        <v>0</v>
      </c>
      <c r="N132" s="187">
        <f t="shared" si="319"/>
        <v>0</v>
      </c>
      <c r="O132" s="230">
        <f t="shared" si="319"/>
        <v>0</v>
      </c>
      <c r="P132" s="187">
        <f>+I132-K132-L132-M132-N132-O132</f>
        <v>0</v>
      </c>
      <c r="Q132" s="72"/>
      <c r="R132" s="207"/>
      <c r="S132" s="72"/>
      <c r="T132" s="72"/>
      <c r="U132" s="72"/>
      <c r="V132" s="49">
        <f t="shared" si="147"/>
        <v>0</v>
      </c>
      <c r="W132" s="163">
        <f t="shared" si="166"/>
        <v>0</v>
      </c>
      <c r="X132" s="29"/>
      <c r="Y132" s="11"/>
      <c r="Z132" s="67" t="s">
        <v>183</v>
      </c>
      <c r="AA132" s="81">
        <f>I132</f>
        <v>0</v>
      </c>
      <c r="AB132" s="49">
        <f t="shared" si="150"/>
        <v>0</v>
      </c>
      <c r="AC132" s="49">
        <f t="shared" si="136"/>
        <v>0</v>
      </c>
      <c r="AD132" s="49">
        <f t="shared" si="136"/>
        <v>0</v>
      </c>
      <c r="AE132" s="49">
        <f t="shared" si="136"/>
        <v>0</v>
      </c>
      <c r="AF132" s="49">
        <f t="shared" si="136"/>
        <v>0</v>
      </c>
      <c r="AG132" s="71">
        <v>0</v>
      </c>
      <c r="AH132" s="71">
        <v>0</v>
      </c>
      <c r="AI132" s="71">
        <v>0</v>
      </c>
      <c r="AJ132" s="71">
        <v>0</v>
      </c>
      <c r="AK132" s="71">
        <v>0</v>
      </c>
      <c r="AL132" s="71">
        <v>0</v>
      </c>
      <c r="AM132" s="177">
        <v>0</v>
      </c>
      <c r="AN132" s="71">
        <v>0</v>
      </c>
      <c r="AO132" s="223">
        <v>0</v>
      </c>
      <c r="AP132" s="71">
        <v>0</v>
      </c>
      <c r="AQ132" s="71">
        <v>0</v>
      </c>
      <c r="AR132" s="71">
        <v>0</v>
      </c>
      <c r="AS132" s="106">
        <f t="shared" si="299"/>
        <v>0</v>
      </c>
      <c r="AT132" s="29"/>
      <c r="AU132" s="29"/>
      <c r="AV132" s="11"/>
      <c r="AW132" s="67" t="s">
        <v>183</v>
      </c>
      <c r="AX132" s="81">
        <v>0</v>
      </c>
      <c r="AY132" s="49">
        <f t="shared" si="235"/>
        <v>0</v>
      </c>
      <c r="AZ132" s="49">
        <f t="shared" si="236"/>
        <v>0</v>
      </c>
      <c r="BA132" s="49">
        <f t="shared" si="237"/>
        <v>0</v>
      </c>
      <c r="BB132" s="49">
        <f t="shared" si="233"/>
        <v>0</v>
      </c>
      <c r="BC132" s="49">
        <f t="shared" si="233"/>
        <v>0</v>
      </c>
      <c r="BD132" s="100">
        <f t="shared" si="233"/>
        <v>0</v>
      </c>
      <c r="BE132" s="100">
        <f t="shared" si="300"/>
        <v>0</v>
      </c>
      <c r="BF132" s="100">
        <f t="shared" si="301"/>
        <v>0</v>
      </c>
      <c r="BG132" s="100">
        <f t="shared" si="302"/>
        <v>0</v>
      </c>
      <c r="BH132" s="102">
        <f t="shared" si="303"/>
        <v>0</v>
      </c>
      <c r="BI132" s="102">
        <f t="shared" si="304"/>
        <v>0</v>
      </c>
      <c r="BJ132" s="102">
        <f t="shared" si="175"/>
        <v>0</v>
      </c>
      <c r="BK132" s="102">
        <f t="shared" si="305"/>
        <v>0</v>
      </c>
      <c r="BL132" s="102">
        <f t="shared" si="177"/>
        <v>0</v>
      </c>
      <c r="BM132" s="102">
        <f t="shared" si="306"/>
        <v>0</v>
      </c>
      <c r="BN132" s="102">
        <f t="shared" si="179"/>
        <v>0</v>
      </c>
      <c r="BO132" s="102">
        <f t="shared" si="307"/>
        <v>0</v>
      </c>
      <c r="BP132" s="102">
        <f t="shared" si="181"/>
        <v>0</v>
      </c>
      <c r="BQ132" s="102">
        <f t="shared" si="308"/>
        <v>0</v>
      </c>
      <c r="BR132" s="175">
        <f t="shared" si="309"/>
        <v>0</v>
      </c>
      <c r="BS132" s="102">
        <f t="shared" si="310"/>
        <v>0</v>
      </c>
      <c r="BT132" s="102">
        <f t="shared" si="311"/>
        <v>0</v>
      </c>
      <c r="BU132" s="204">
        <f t="shared" si="312"/>
        <v>0</v>
      </c>
      <c r="BV132" s="102">
        <f t="shared" si="313"/>
        <v>0</v>
      </c>
      <c r="BW132" s="102">
        <f t="shared" si="314"/>
        <v>0</v>
      </c>
      <c r="BX132" s="102">
        <f t="shared" si="315"/>
        <v>0</v>
      </c>
      <c r="BY132" s="102">
        <f t="shared" si="316"/>
        <v>0</v>
      </c>
      <c r="BZ132" s="102">
        <f t="shared" si="317"/>
        <v>0</v>
      </c>
      <c r="CA132" s="102">
        <f t="shared" si="318"/>
        <v>0</v>
      </c>
      <c r="CB132" s="100">
        <f t="shared" si="205"/>
        <v>0</v>
      </c>
      <c r="CC132" s="100">
        <f t="shared" si="205"/>
        <v>0</v>
      </c>
      <c r="CD132" s="90"/>
      <c r="CE132" s="46"/>
    </row>
    <row r="133" spans="1:83" s="28" customFormat="1" ht="66.75" hidden="1" customHeight="1" x14ac:dyDescent="0.4">
      <c r="B133" s="11"/>
      <c r="C133" s="89" t="s">
        <v>184</v>
      </c>
      <c r="D133" s="81">
        <v>0</v>
      </c>
      <c r="E133" s="71">
        <f>E134</f>
        <v>0</v>
      </c>
      <c r="F133" s="71">
        <f>F134</f>
        <v>0</v>
      </c>
      <c r="G133" s="177">
        <f>G134</f>
        <v>0</v>
      </c>
      <c r="H133" s="177">
        <f>H134</f>
        <v>0</v>
      </c>
      <c r="I133" s="169">
        <f t="shared" si="234"/>
        <v>0</v>
      </c>
      <c r="J133" s="187"/>
      <c r="K133" s="187">
        <f>ROUND(I133/6,0)</f>
        <v>0</v>
      </c>
      <c r="L133" s="187">
        <f t="shared" si="319"/>
        <v>0</v>
      </c>
      <c r="M133" s="187">
        <f t="shared" si="319"/>
        <v>0</v>
      </c>
      <c r="N133" s="187">
        <f t="shared" si="319"/>
        <v>0</v>
      </c>
      <c r="O133" s="230">
        <f t="shared" si="319"/>
        <v>0</v>
      </c>
      <c r="P133" s="187">
        <f>+I133-K133-L133-M133-N133-O133</f>
        <v>0</v>
      </c>
      <c r="Q133" s="72"/>
      <c r="R133" s="207"/>
      <c r="S133" s="72"/>
      <c r="T133" s="72"/>
      <c r="U133" s="72"/>
      <c r="V133" s="49">
        <f t="shared" si="147"/>
        <v>0</v>
      </c>
      <c r="W133" s="163">
        <f t="shared" si="166"/>
        <v>0</v>
      </c>
      <c r="X133" s="29"/>
      <c r="Y133" s="11"/>
      <c r="Z133" s="89" t="s">
        <v>184</v>
      </c>
      <c r="AA133" s="81">
        <v>0</v>
      </c>
      <c r="AB133" s="49">
        <f t="shared" si="150"/>
        <v>0</v>
      </c>
      <c r="AC133" s="49">
        <f t="shared" si="136"/>
        <v>0</v>
      </c>
      <c r="AD133" s="49">
        <f t="shared" si="136"/>
        <v>0</v>
      </c>
      <c r="AE133" s="49">
        <f t="shared" si="136"/>
        <v>0</v>
      </c>
      <c r="AF133" s="49">
        <f t="shared" ref="AF133:AF148" si="320">+I133</f>
        <v>0</v>
      </c>
      <c r="AG133" s="71">
        <f>AG134</f>
        <v>0</v>
      </c>
      <c r="AH133" s="71">
        <f>SUM(AH134)</f>
        <v>0</v>
      </c>
      <c r="AI133" s="71">
        <f t="shared" ref="AI133:AR133" si="321">SUM(AI134)</f>
        <v>0</v>
      </c>
      <c r="AJ133" s="71">
        <f t="shared" si="321"/>
        <v>0</v>
      </c>
      <c r="AK133" s="71">
        <f t="shared" si="321"/>
        <v>0</v>
      </c>
      <c r="AL133" s="71">
        <f t="shared" si="321"/>
        <v>0</v>
      </c>
      <c r="AM133" s="177">
        <f t="shared" si="321"/>
        <v>0</v>
      </c>
      <c r="AN133" s="71">
        <f t="shared" si="321"/>
        <v>0</v>
      </c>
      <c r="AO133" s="223">
        <f t="shared" si="321"/>
        <v>0</v>
      </c>
      <c r="AP133" s="71">
        <f t="shared" si="321"/>
        <v>0</v>
      </c>
      <c r="AQ133" s="71">
        <f t="shared" si="321"/>
        <v>0</v>
      </c>
      <c r="AR133" s="71">
        <f t="shared" si="321"/>
        <v>0</v>
      </c>
      <c r="AS133" s="106">
        <f t="shared" si="299"/>
        <v>0</v>
      </c>
      <c r="AT133" s="29"/>
      <c r="AU133" s="29"/>
      <c r="AV133" s="11"/>
      <c r="AW133" s="89" t="s">
        <v>184</v>
      </c>
      <c r="AX133" s="81">
        <v>0</v>
      </c>
      <c r="AY133" s="49">
        <f t="shared" si="235"/>
        <v>0</v>
      </c>
      <c r="AZ133" s="49">
        <f t="shared" si="236"/>
        <v>0</v>
      </c>
      <c r="BA133" s="49">
        <f t="shared" si="237"/>
        <v>0</v>
      </c>
      <c r="BB133" s="49">
        <f t="shared" si="233"/>
        <v>0</v>
      </c>
      <c r="BC133" s="49">
        <f t="shared" si="233"/>
        <v>0</v>
      </c>
      <c r="BD133" s="100">
        <f t="shared" si="233"/>
        <v>0</v>
      </c>
      <c r="BE133" s="100">
        <f t="shared" si="300"/>
        <v>0</v>
      </c>
      <c r="BF133" s="100">
        <f t="shared" si="301"/>
        <v>0</v>
      </c>
      <c r="BG133" s="100">
        <f t="shared" si="302"/>
        <v>0</v>
      </c>
      <c r="BH133" s="102">
        <f t="shared" si="303"/>
        <v>0</v>
      </c>
      <c r="BI133" s="102">
        <f t="shared" si="304"/>
        <v>0</v>
      </c>
      <c r="BJ133" s="102">
        <f t="shared" si="175"/>
        <v>0</v>
      </c>
      <c r="BK133" s="102">
        <f t="shared" si="305"/>
        <v>0</v>
      </c>
      <c r="BL133" s="102">
        <f t="shared" si="177"/>
        <v>0</v>
      </c>
      <c r="BM133" s="102">
        <f t="shared" si="306"/>
        <v>0</v>
      </c>
      <c r="BN133" s="102">
        <f t="shared" si="179"/>
        <v>0</v>
      </c>
      <c r="BO133" s="102">
        <f t="shared" si="307"/>
        <v>0</v>
      </c>
      <c r="BP133" s="102">
        <f t="shared" si="181"/>
        <v>0</v>
      </c>
      <c r="BQ133" s="102">
        <f t="shared" si="308"/>
        <v>0</v>
      </c>
      <c r="BR133" s="175">
        <f t="shared" si="309"/>
        <v>0</v>
      </c>
      <c r="BS133" s="102">
        <f t="shared" si="310"/>
        <v>0</v>
      </c>
      <c r="BT133" s="102">
        <f t="shared" si="311"/>
        <v>0</v>
      </c>
      <c r="BU133" s="204">
        <f t="shared" si="312"/>
        <v>0</v>
      </c>
      <c r="BV133" s="102">
        <f t="shared" si="313"/>
        <v>0</v>
      </c>
      <c r="BW133" s="102">
        <f t="shared" si="314"/>
        <v>0</v>
      </c>
      <c r="BX133" s="102">
        <f t="shared" si="315"/>
        <v>0</v>
      </c>
      <c r="BY133" s="102">
        <f t="shared" si="316"/>
        <v>0</v>
      </c>
      <c r="BZ133" s="102">
        <f t="shared" si="317"/>
        <v>0</v>
      </c>
      <c r="CA133" s="102">
        <f t="shared" si="318"/>
        <v>0</v>
      </c>
      <c r="CB133" s="100">
        <f t="shared" si="205"/>
        <v>0</v>
      </c>
      <c r="CC133" s="100">
        <f t="shared" si="205"/>
        <v>0</v>
      </c>
      <c r="CD133" s="90"/>
      <c r="CE133" s="46"/>
    </row>
    <row r="134" spans="1:83" s="15" customFormat="1" ht="315" hidden="1" x14ac:dyDescent="0.4">
      <c r="B134" s="16"/>
      <c r="C134" s="68" t="s">
        <v>197</v>
      </c>
      <c r="D134" s="78">
        <f>D135+D137</f>
        <v>0</v>
      </c>
      <c r="E134" s="75">
        <v>0</v>
      </c>
      <c r="F134" s="75">
        <v>0</v>
      </c>
      <c r="G134" s="173">
        <v>0</v>
      </c>
      <c r="H134" s="173">
        <v>0</v>
      </c>
      <c r="I134" s="170">
        <f t="shared" si="234"/>
        <v>0</v>
      </c>
      <c r="J134" s="190">
        <f t="shared" ref="J134:U134" si="322">J135+J137</f>
        <v>0</v>
      </c>
      <c r="K134" s="190">
        <f t="shared" si="322"/>
        <v>0</v>
      </c>
      <c r="L134" s="190">
        <f t="shared" si="322"/>
        <v>0</v>
      </c>
      <c r="M134" s="190">
        <f t="shared" si="322"/>
        <v>0</v>
      </c>
      <c r="N134" s="190">
        <f t="shared" si="322"/>
        <v>0</v>
      </c>
      <c r="O134" s="240">
        <f t="shared" si="322"/>
        <v>0</v>
      </c>
      <c r="P134" s="190">
        <f t="shared" si="322"/>
        <v>0</v>
      </c>
      <c r="Q134" s="79">
        <f t="shared" si="322"/>
        <v>0</v>
      </c>
      <c r="R134" s="249">
        <f t="shared" si="322"/>
        <v>0</v>
      </c>
      <c r="S134" s="79">
        <f t="shared" si="322"/>
        <v>0</v>
      </c>
      <c r="T134" s="79">
        <f t="shared" si="322"/>
        <v>0</v>
      </c>
      <c r="U134" s="79">
        <f t="shared" si="322"/>
        <v>0</v>
      </c>
      <c r="V134" s="50">
        <f t="shared" si="147"/>
        <v>0</v>
      </c>
      <c r="W134" s="163">
        <f t="shared" si="166"/>
        <v>0</v>
      </c>
      <c r="X134" s="17"/>
      <c r="Y134" s="16"/>
      <c r="Z134" s="68" t="s">
        <v>197</v>
      </c>
      <c r="AA134" s="78">
        <f>AA135+AA137</f>
        <v>0</v>
      </c>
      <c r="AB134" s="50">
        <f t="shared" si="150"/>
        <v>0</v>
      </c>
      <c r="AC134" s="50">
        <f>+F134</f>
        <v>0</v>
      </c>
      <c r="AD134" s="50">
        <f>+G134</f>
        <v>0</v>
      </c>
      <c r="AE134" s="50">
        <f>+H134</f>
        <v>0</v>
      </c>
      <c r="AF134" s="50">
        <f t="shared" si="320"/>
        <v>0</v>
      </c>
      <c r="AG134" s="75">
        <v>0</v>
      </c>
      <c r="AH134" s="75">
        <v>0</v>
      </c>
      <c r="AI134" s="75">
        <v>0</v>
      </c>
      <c r="AJ134" s="75">
        <v>0</v>
      </c>
      <c r="AK134" s="75">
        <v>0</v>
      </c>
      <c r="AL134" s="75">
        <v>0</v>
      </c>
      <c r="AM134" s="173">
        <v>0</v>
      </c>
      <c r="AN134" s="75">
        <v>0</v>
      </c>
      <c r="AO134" s="205">
        <v>0</v>
      </c>
      <c r="AP134" s="75">
        <v>0</v>
      </c>
      <c r="AQ134" s="75">
        <v>0</v>
      </c>
      <c r="AR134" s="75">
        <v>0</v>
      </c>
      <c r="AS134" s="105">
        <f t="shared" si="299"/>
        <v>0</v>
      </c>
      <c r="AT134" s="17"/>
      <c r="AU134" s="17"/>
      <c r="AV134" s="16"/>
      <c r="AW134" s="68" t="s">
        <v>185</v>
      </c>
      <c r="AX134" s="78">
        <f>AX135+AX137</f>
        <v>0</v>
      </c>
      <c r="AY134" s="50">
        <f t="shared" si="235"/>
        <v>0</v>
      </c>
      <c r="AZ134" s="50">
        <f t="shared" si="236"/>
        <v>0</v>
      </c>
      <c r="BA134" s="50">
        <f t="shared" si="237"/>
        <v>0</v>
      </c>
      <c r="BB134" s="50">
        <f t="shared" si="233"/>
        <v>0</v>
      </c>
      <c r="BC134" s="50">
        <f t="shared" si="233"/>
        <v>0</v>
      </c>
      <c r="BD134" s="102">
        <f t="shared" si="233"/>
        <v>0</v>
      </c>
      <c r="BE134" s="102">
        <f t="shared" si="300"/>
        <v>0</v>
      </c>
      <c r="BF134" s="102">
        <f t="shared" si="301"/>
        <v>0</v>
      </c>
      <c r="BG134" s="102">
        <f t="shared" si="302"/>
        <v>0</v>
      </c>
      <c r="BH134" s="102">
        <f t="shared" ref="BH134:BH148" si="323">+L134</f>
        <v>0</v>
      </c>
      <c r="BI134" s="102">
        <f t="shared" ref="BI134:BI148" si="324">+AI134</f>
        <v>0</v>
      </c>
      <c r="BJ134" s="102">
        <f t="shared" ref="BJ134:BJ148" si="325">+M134</f>
        <v>0</v>
      </c>
      <c r="BK134" s="102">
        <f t="shared" ref="BK134:BK148" si="326">+AJ134</f>
        <v>0</v>
      </c>
      <c r="BL134" s="102">
        <f t="shared" ref="BL134:BL148" si="327">+N134</f>
        <v>0</v>
      </c>
      <c r="BM134" s="102">
        <f t="shared" ref="BM134:BM148" si="328">+AK134</f>
        <v>0</v>
      </c>
      <c r="BN134" s="102">
        <f t="shared" ref="BN134:BN148" si="329">+O134</f>
        <v>0</v>
      </c>
      <c r="BO134" s="102">
        <f t="shared" ref="BO134:BO148" si="330">+AL134</f>
        <v>0</v>
      </c>
      <c r="BP134" s="102">
        <f t="shared" ref="BP134:BP148" si="331">+P134</f>
        <v>0</v>
      </c>
      <c r="BQ134" s="102">
        <f t="shared" ref="BQ134:BQ148" si="332">+AM134</f>
        <v>0</v>
      </c>
      <c r="BR134" s="175">
        <f t="shared" ref="BR134:BR148" si="333">+Q134</f>
        <v>0</v>
      </c>
      <c r="BS134" s="102">
        <f t="shared" ref="BS134:BS148" si="334">+AN134</f>
        <v>0</v>
      </c>
      <c r="BT134" s="102">
        <f t="shared" ref="BT134:BT148" si="335">+L134</f>
        <v>0</v>
      </c>
      <c r="BU134" s="204">
        <f t="shared" ref="BU134:BU148" si="336">+AI134</f>
        <v>0</v>
      </c>
      <c r="BV134" s="102">
        <f t="shared" ref="BV134:BV148" si="337">+N134</f>
        <v>0</v>
      </c>
      <c r="BW134" s="102">
        <f t="shared" ref="BW134:BW148" si="338">+AK134</f>
        <v>0</v>
      </c>
      <c r="BX134" s="102">
        <f t="shared" ref="BX134:BX148" si="339">+P134</f>
        <v>0</v>
      </c>
      <c r="BY134" s="102">
        <f t="shared" ref="BY134:BY148" si="340">+AM134</f>
        <v>0</v>
      </c>
      <c r="BZ134" s="102">
        <f t="shared" ref="BZ134:BZ148" si="341">+R134</f>
        <v>0</v>
      </c>
      <c r="CA134" s="102">
        <f t="shared" ref="CA134:CA148" si="342">+AO134</f>
        <v>0</v>
      </c>
      <c r="CB134" s="102">
        <f t="shared" si="205"/>
        <v>0</v>
      </c>
      <c r="CC134" s="102">
        <f t="shared" si="205"/>
        <v>0</v>
      </c>
      <c r="CD134" s="111"/>
      <c r="CE134" s="97"/>
    </row>
    <row r="135" spans="1:83" s="15" customFormat="1" ht="45.75" hidden="1" customHeight="1" x14ac:dyDescent="0.4">
      <c r="B135" s="16" t="s">
        <v>135</v>
      </c>
      <c r="C135" s="73" t="s">
        <v>198</v>
      </c>
      <c r="D135" s="78">
        <f>+D136</f>
        <v>0</v>
      </c>
      <c r="E135" s="75">
        <f t="shared" ref="E135:H137" si="343">+E136</f>
        <v>0</v>
      </c>
      <c r="F135" s="75">
        <f t="shared" si="343"/>
        <v>0</v>
      </c>
      <c r="G135" s="173">
        <f t="shared" si="343"/>
        <v>0</v>
      </c>
      <c r="H135" s="173">
        <f t="shared" si="343"/>
        <v>0</v>
      </c>
      <c r="I135" s="170">
        <f t="shared" si="234"/>
        <v>0</v>
      </c>
      <c r="J135" s="190">
        <f>+J136</f>
        <v>0</v>
      </c>
      <c r="K135" s="190">
        <f t="shared" ref="K135:U135" si="344">+K136</f>
        <v>0</v>
      </c>
      <c r="L135" s="190">
        <f t="shared" si="344"/>
        <v>0</v>
      </c>
      <c r="M135" s="190">
        <f t="shared" si="344"/>
        <v>0</v>
      </c>
      <c r="N135" s="190">
        <f t="shared" si="344"/>
        <v>0</v>
      </c>
      <c r="O135" s="240">
        <f t="shared" si="344"/>
        <v>0</v>
      </c>
      <c r="P135" s="190">
        <f t="shared" si="344"/>
        <v>0</v>
      </c>
      <c r="Q135" s="79">
        <f t="shared" si="344"/>
        <v>0</v>
      </c>
      <c r="R135" s="249">
        <f t="shared" si="344"/>
        <v>0</v>
      </c>
      <c r="S135" s="79">
        <f t="shared" si="344"/>
        <v>0</v>
      </c>
      <c r="T135" s="79">
        <f t="shared" si="344"/>
        <v>0</v>
      </c>
      <c r="U135" s="79">
        <f t="shared" si="344"/>
        <v>0</v>
      </c>
      <c r="V135" s="50">
        <f t="shared" si="147"/>
        <v>0</v>
      </c>
      <c r="W135" s="163">
        <f t="shared" si="166"/>
        <v>0</v>
      </c>
      <c r="X135" s="17"/>
      <c r="Y135" s="16"/>
      <c r="Z135" s="73" t="s">
        <v>198</v>
      </c>
      <c r="AA135" s="78">
        <f>+AA136</f>
        <v>0</v>
      </c>
      <c r="AB135" s="50">
        <f t="shared" ref="AB135:AE154" si="345">+E135</f>
        <v>0</v>
      </c>
      <c r="AC135" s="50">
        <f t="shared" si="345"/>
        <v>0</v>
      </c>
      <c r="AD135" s="50">
        <f t="shared" si="345"/>
        <v>0</v>
      </c>
      <c r="AE135" s="50">
        <f t="shared" si="345"/>
        <v>0</v>
      </c>
      <c r="AF135" s="50">
        <f t="shared" si="320"/>
        <v>0</v>
      </c>
      <c r="AG135" s="75">
        <f t="shared" ref="AG135:AR137" si="346">+AG136</f>
        <v>0</v>
      </c>
      <c r="AH135" s="75">
        <f t="shared" si="346"/>
        <v>0</v>
      </c>
      <c r="AI135" s="75">
        <f t="shared" si="346"/>
        <v>0</v>
      </c>
      <c r="AJ135" s="75">
        <f t="shared" si="346"/>
        <v>0</v>
      </c>
      <c r="AK135" s="75">
        <f t="shared" si="346"/>
        <v>0</v>
      </c>
      <c r="AL135" s="75">
        <f t="shared" si="346"/>
        <v>0</v>
      </c>
      <c r="AM135" s="173">
        <f t="shared" si="346"/>
        <v>0</v>
      </c>
      <c r="AN135" s="75">
        <f t="shared" si="346"/>
        <v>0</v>
      </c>
      <c r="AO135" s="205">
        <f t="shared" si="346"/>
        <v>0</v>
      </c>
      <c r="AP135" s="75">
        <f t="shared" si="346"/>
        <v>0</v>
      </c>
      <c r="AQ135" s="75">
        <f t="shared" si="346"/>
        <v>0</v>
      </c>
      <c r="AR135" s="75">
        <f t="shared" si="346"/>
        <v>0</v>
      </c>
      <c r="AS135" s="105">
        <f t="shared" si="299"/>
        <v>0</v>
      </c>
      <c r="AT135" s="17"/>
      <c r="AU135" s="17"/>
      <c r="AV135" s="16"/>
      <c r="AW135" s="73" t="s">
        <v>186</v>
      </c>
      <c r="AX135" s="78">
        <f>+AX136</f>
        <v>0</v>
      </c>
      <c r="AY135" s="50">
        <f t="shared" ref="AW135:BA151" si="347">+E135</f>
        <v>0</v>
      </c>
      <c r="AZ135" s="50">
        <f t="shared" si="347"/>
        <v>0</v>
      </c>
      <c r="BA135" s="50">
        <f t="shared" si="347"/>
        <v>0</v>
      </c>
      <c r="BB135" s="50">
        <f t="shared" si="233"/>
        <v>0</v>
      </c>
      <c r="BC135" s="50">
        <f t="shared" si="233"/>
        <v>0</v>
      </c>
      <c r="BD135" s="102">
        <f t="shared" si="233"/>
        <v>0</v>
      </c>
      <c r="BE135" s="102">
        <f t="shared" si="300"/>
        <v>0</v>
      </c>
      <c r="BF135" s="102">
        <f t="shared" si="301"/>
        <v>0</v>
      </c>
      <c r="BG135" s="102">
        <f t="shared" si="302"/>
        <v>0</v>
      </c>
      <c r="BH135" s="102">
        <f t="shared" si="323"/>
        <v>0</v>
      </c>
      <c r="BI135" s="102">
        <f t="shared" si="324"/>
        <v>0</v>
      </c>
      <c r="BJ135" s="102">
        <f t="shared" si="325"/>
        <v>0</v>
      </c>
      <c r="BK135" s="102">
        <f t="shared" si="326"/>
        <v>0</v>
      </c>
      <c r="BL135" s="102">
        <f t="shared" si="327"/>
        <v>0</v>
      </c>
      <c r="BM135" s="102">
        <f t="shared" si="328"/>
        <v>0</v>
      </c>
      <c r="BN135" s="102">
        <f t="shared" si="329"/>
        <v>0</v>
      </c>
      <c r="BO135" s="102">
        <f t="shared" si="330"/>
        <v>0</v>
      </c>
      <c r="BP135" s="102">
        <f t="shared" si="331"/>
        <v>0</v>
      </c>
      <c r="BQ135" s="102">
        <f t="shared" si="332"/>
        <v>0</v>
      </c>
      <c r="BR135" s="175">
        <f t="shared" si="333"/>
        <v>0</v>
      </c>
      <c r="BS135" s="102">
        <f t="shared" si="334"/>
        <v>0</v>
      </c>
      <c r="BT135" s="102">
        <f t="shared" si="335"/>
        <v>0</v>
      </c>
      <c r="BU135" s="204">
        <f t="shared" si="336"/>
        <v>0</v>
      </c>
      <c r="BV135" s="102">
        <f t="shared" si="337"/>
        <v>0</v>
      </c>
      <c r="BW135" s="102">
        <f t="shared" si="338"/>
        <v>0</v>
      </c>
      <c r="BX135" s="102">
        <f t="shared" si="339"/>
        <v>0</v>
      </c>
      <c r="BY135" s="102">
        <f t="shared" si="340"/>
        <v>0</v>
      </c>
      <c r="BZ135" s="102">
        <f t="shared" si="341"/>
        <v>0</v>
      </c>
      <c r="CA135" s="102">
        <f t="shared" si="342"/>
        <v>0</v>
      </c>
      <c r="CB135" s="102">
        <f t="shared" si="205"/>
        <v>0</v>
      </c>
      <c r="CC135" s="102">
        <f t="shared" si="205"/>
        <v>0</v>
      </c>
      <c r="CD135" s="111"/>
      <c r="CE135" s="97"/>
    </row>
    <row r="136" spans="1:83" s="28" customFormat="1" ht="409.6" hidden="1" x14ac:dyDescent="0.4">
      <c r="B136" s="11"/>
      <c r="C136" s="67" t="s">
        <v>199</v>
      </c>
      <c r="D136" s="81">
        <v>0</v>
      </c>
      <c r="E136" s="71">
        <f t="shared" si="343"/>
        <v>0</v>
      </c>
      <c r="F136" s="71">
        <f t="shared" si="343"/>
        <v>0</v>
      </c>
      <c r="G136" s="177">
        <f t="shared" si="343"/>
        <v>0</v>
      </c>
      <c r="H136" s="177">
        <f t="shared" si="343"/>
        <v>0</v>
      </c>
      <c r="I136" s="169">
        <f t="shared" si="234"/>
        <v>0</v>
      </c>
      <c r="J136" s="187">
        <v>0</v>
      </c>
      <c r="K136" s="187">
        <v>0</v>
      </c>
      <c r="L136" s="187">
        <v>0</v>
      </c>
      <c r="M136" s="187">
        <v>0</v>
      </c>
      <c r="N136" s="187">
        <v>0</v>
      </c>
      <c r="O136" s="230">
        <v>0</v>
      </c>
      <c r="P136" s="187">
        <v>0</v>
      </c>
      <c r="Q136" s="72">
        <v>0</v>
      </c>
      <c r="R136" s="207"/>
      <c r="S136" s="72">
        <v>0</v>
      </c>
      <c r="T136" s="72"/>
      <c r="U136" s="72"/>
      <c r="V136" s="49">
        <f t="shared" si="147"/>
        <v>0</v>
      </c>
      <c r="W136" s="163">
        <f t="shared" si="166"/>
        <v>0</v>
      </c>
      <c r="X136" s="29"/>
      <c r="Y136" s="11"/>
      <c r="Z136" s="67" t="s">
        <v>199</v>
      </c>
      <c r="AA136" s="81">
        <f>I136</f>
        <v>0</v>
      </c>
      <c r="AB136" s="49">
        <f t="shared" si="345"/>
        <v>0</v>
      </c>
      <c r="AC136" s="49">
        <f t="shared" si="345"/>
        <v>0</v>
      </c>
      <c r="AD136" s="49">
        <f t="shared" si="345"/>
        <v>0</v>
      </c>
      <c r="AE136" s="49">
        <f t="shared" si="345"/>
        <v>0</v>
      </c>
      <c r="AF136" s="49">
        <f t="shared" si="320"/>
        <v>0</v>
      </c>
      <c r="AG136" s="71">
        <f t="shared" si="346"/>
        <v>0</v>
      </c>
      <c r="AH136" s="71">
        <f t="shared" si="346"/>
        <v>0</v>
      </c>
      <c r="AI136" s="71">
        <f t="shared" si="346"/>
        <v>0</v>
      </c>
      <c r="AJ136" s="71">
        <f t="shared" si="346"/>
        <v>0</v>
      </c>
      <c r="AK136" s="71">
        <f t="shared" si="346"/>
        <v>0</v>
      </c>
      <c r="AL136" s="71">
        <f t="shared" si="346"/>
        <v>0</v>
      </c>
      <c r="AM136" s="177">
        <f t="shared" si="346"/>
        <v>0</v>
      </c>
      <c r="AN136" s="71">
        <f t="shared" si="346"/>
        <v>0</v>
      </c>
      <c r="AO136" s="223">
        <f t="shared" si="346"/>
        <v>0</v>
      </c>
      <c r="AP136" s="71">
        <f t="shared" si="346"/>
        <v>0</v>
      </c>
      <c r="AQ136" s="71">
        <f t="shared" si="346"/>
        <v>0</v>
      </c>
      <c r="AR136" s="71">
        <f t="shared" si="346"/>
        <v>0</v>
      </c>
      <c r="AS136" s="105">
        <f t="shared" si="299"/>
        <v>0</v>
      </c>
      <c r="AT136" s="29"/>
      <c r="AU136" s="29"/>
      <c r="AV136" s="11"/>
      <c r="AW136" s="67" t="s">
        <v>187</v>
      </c>
      <c r="AX136" s="81">
        <v>0</v>
      </c>
      <c r="AY136" s="49">
        <f t="shared" si="347"/>
        <v>0</v>
      </c>
      <c r="AZ136" s="49">
        <f t="shared" si="347"/>
        <v>0</v>
      </c>
      <c r="BA136" s="49">
        <f t="shared" si="347"/>
        <v>0</v>
      </c>
      <c r="BB136" s="49">
        <f t="shared" si="233"/>
        <v>0</v>
      </c>
      <c r="BC136" s="49">
        <f t="shared" si="233"/>
        <v>0</v>
      </c>
      <c r="BD136" s="100">
        <f t="shared" si="233"/>
        <v>0</v>
      </c>
      <c r="BE136" s="100">
        <f t="shared" si="300"/>
        <v>0</v>
      </c>
      <c r="BF136" s="100">
        <f t="shared" si="301"/>
        <v>0</v>
      </c>
      <c r="BG136" s="100">
        <f t="shared" si="302"/>
        <v>0</v>
      </c>
      <c r="BH136" s="102">
        <f t="shared" si="323"/>
        <v>0</v>
      </c>
      <c r="BI136" s="102">
        <f t="shared" si="324"/>
        <v>0</v>
      </c>
      <c r="BJ136" s="102">
        <f t="shared" si="325"/>
        <v>0</v>
      </c>
      <c r="BK136" s="102">
        <f t="shared" si="326"/>
        <v>0</v>
      </c>
      <c r="BL136" s="102">
        <f t="shared" si="327"/>
        <v>0</v>
      </c>
      <c r="BM136" s="102">
        <f t="shared" si="328"/>
        <v>0</v>
      </c>
      <c r="BN136" s="102">
        <f t="shared" si="329"/>
        <v>0</v>
      </c>
      <c r="BO136" s="102">
        <f t="shared" si="330"/>
        <v>0</v>
      </c>
      <c r="BP136" s="102">
        <f t="shared" si="331"/>
        <v>0</v>
      </c>
      <c r="BQ136" s="102">
        <f t="shared" si="332"/>
        <v>0</v>
      </c>
      <c r="BR136" s="175">
        <f t="shared" si="333"/>
        <v>0</v>
      </c>
      <c r="BS136" s="102">
        <f t="shared" si="334"/>
        <v>0</v>
      </c>
      <c r="BT136" s="102">
        <f t="shared" si="335"/>
        <v>0</v>
      </c>
      <c r="BU136" s="204">
        <f t="shared" si="336"/>
        <v>0</v>
      </c>
      <c r="BV136" s="102">
        <f t="shared" si="337"/>
        <v>0</v>
      </c>
      <c r="BW136" s="102">
        <f t="shared" si="338"/>
        <v>0</v>
      </c>
      <c r="BX136" s="102">
        <f t="shared" si="339"/>
        <v>0</v>
      </c>
      <c r="BY136" s="102">
        <f t="shared" si="340"/>
        <v>0</v>
      </c>
      <c r="BZ136" s="102">
        <f t="shared" si="341"/>
        <v>0</v>
      </c>
      <c r="CA136" s="102">
        <f t="shared" si="342"/>
        <v>0</v>
      </c>
      <c r="CB136" s="100">
        <f t="shared" si="205"/>
        <v>0</v>
      </c>
      <c r="CC136" s="100">
        <f t="shared" si="205"/>
        <v>0</v>
      </c>
      <c r="CD136" s="90"/>
      <c r="CE136" s="46"/>
    </row>
    <row r="137" spans="1:83" s="15" customFormat="1" ht="23.25" hidden="1" customHeight="1" x14ac:dyDescent="0.4">
      <c r="B137" s="16"/>
      <c r="C137" s="73" t="s">
        <v>134</v>
      </c>
      <c r="D137" s="78">
        <f>+D138</f>
        <v>0</v>
      </c>
      <c r="E137" s="78">
        <f>+E138</f>
        <v>0</v>
      </c>
      <c r="F137" s="75">
        <f t="shared" si="343"/>
        <v>0</v>
      </c>
      <c r="G137" s="173">
        <f t="shared" si="343"/>
        <v>0</v>
      </c>
      <c r="H137" s="173">
        <f t="shared" si="343"/>
        <v>0</v>
      </c>
      <c r="I137" s="169">
        <f t="shared" si="234"/>
        <v>0</v>
      </c>
      <c r="J137" s="190">
        <f>+J138</f>
        <v>0</v>
      </c>
      <c r="K137" s="190">
        <f t="shared" ref="K137:U137" si="348">+K138</f>
        <v>0</v>
      </c>
      <c r="L137" s="190">
        <f t="shared" si="348"/>
        <v>0</v>
      </c>
      <c r="M137" s="190">
        <f t="shared" si="348"/>
        <v>0</v>
      </c>
      <c r="N137" s="190">
        <f t="shared" si="348"/>
        <v>0</v>
      </c>
      <c r="O137" s="240">
        <f t="shared" si="348"/>
        <v>0</v>
      </c>
      <c r="P137" s="190">
        <f t="shared" si="348"/>
        <v>0</v>
      </c>
      <c r="Q137" s="79">
        <f t="shared" si="348"/>
        <v>0</v>
      </c>
      <c r="R137" s="249">
        <f t="shared" si="348"/>
        <v>0</v>
      </c>
      <c r="S137" s="79">
        <f t="shared" si="348"/>
        <v>0</v>
      </c>
      <c r="T137" s="79">
        <f t="shared" si="348"/>
        <v>0</v>
      </c>
      <c r="U137" s="79">
        <f t="shared" si="348"/>
        <v>0</v>
      </c>
      <c r="V137" s="50">
        <f t="shared" si="147"/>
        <v>0</v>
      </c>
      <c r="W137" s="163">
        <f t="shared" si="166"/>
        <v>0</v>
      </c>
      <c r="X137" s="17"/>
      <c r="Y137" s="16"/>
      <c r="Z137" s="73" t="s">
        <v>134</v>
      </c>
      <c r="AA137" s="78">
        <f>+AA138</f>
        <v>0</v>
      </c>
      <c r="AB137" s="50">
        <f t="shared" si="345"/>
        <v>0</v>
      </c>
      <c r="AC137" s="50">
        <f t="shared" si="345"/>
        <v>0</v>
      </c>
      <c r="AD137" s="50">
        <f t="shared" si="345"/>
        <v>0</v>
      </c>
      <c r="AE137" s="50">
        <f t="shared" si="345"/>
        <v>0</v>
      </c>
      <c r="AF137" s="50">
        <f t="shared" si="320"/>
        <v>0</v>
      </c>
      <c r="AG137" s="75">
        <f t="shared" si="346"/>
        <v>0</v>
      </c>
      <c r="AH137" s="75">
        <f t="shared" si="346"/>
        <v>0</v>
      </c>
      <c r="AI137" s="75">
        <f t="shared" si="346"/>
        <v>0</v>
      </c>
      <c r="AJ137" s="75">
        <f t="shared" si="346"/>
        <v>0</v>
      </c>
      <c r="AK137" s="75">
        <f t="shared" si="346"/>
        <v>0</v>
      </c>
      <c r="AL137" s="75">
        <f t="shared" si="346"/>
        <v>0</v>
      </c>
      <c r="AM137" s="173">
        <f t="shared" si="346"/>
        <v>0</v>
      </c>
      <c r="AN137" s="75">
        <f t="shared" si="346"/>
        <v>0</v>
      </c>
      <c r="AO137" s="205">
        <f t="shared" si="346"/>
        <v>0</v>
      </c>
      <c r="AP137" s="75">
        <f t="shared" si="346"/>
        <v>0</v>
      </c>
      <c r="AQ137" s="75">
        <f t="shared" si="346"/>
        <v>0</v>
      </c>
      <c r="AR137" s="75">
        <f t="shared" si="346"/>
        <v>0</v>
      </c>
      <c r="AS137" s="105">
        <f t="shared" si="299"/>
        <v>0</v>
      </c>
      <c r="AT137" s="17"/>
      <c r="AU137" s="17"/>
      <c r="AV137" s="16"/>
      <c r="AW137" s="73" t="s">
        <v>134</v>
      </c>
      <c r="AX137" s="78">
        <f>+AX138</f>
        <v>0</v>
      </c>
      <c r="AY137" s="50">
        <f t="shared" si="347"/>
        <v>0</v>
      </c>
      <c r="AZ137" s="50">
        <f t="shared" si="347"/>
        <v>0</v>
      </c>
      <c r="BA137" s="50">
        <f t="shared" si="347"/>
        <v>0</v>
      </c>
      <c r="BB137" s="50">
        <f t="shared" si="233"/>
        <v>0</v>
      </c>
      <c r="BC137" s="50">
        <f t="shared" si="233"/>
        <v>0</v>
      </c>
      <c r="BD137" s="102">
        <f t="shared" si="233"/>
        <v>0</v>
      </c>
      <c r="BE137" s="102">
        <f t="shared" si="300"/>
        <v>0</v>
      </c>
      <c r="BF137" s="102">
        <f t="shared" si="301"/>
        <v>0</v>
      </c>
      <c r="BG137" s="102">
        <f t="shared" si="302"/>
        <v>0</v>
      </c>
      <c r="BH137" s="102">
        <f t="shared" si="323"/>
        <v>0</v>
      </c>
      <c r="BI137" s="102">
        <f t="shared" si="324"/>
        <v>0</v>
      </c>
      <c r="BJ137" s="102">
        <f t="shared" si="325"/>
        <v>0</v>
      </c>
      <c r="BK137" s="102">
        <f t="shared" si="326"/>
        <v>0</v>
      </c>
      <c r="BL137" s="102">
        <f t="shared" si="327"/>
        <v>0</v>
      </c>
      <c r="BM137" s="102">
        <f t="shared" si="328"/>
        <v>0</v>
      </c>
      <c r="BN137" s="102">
        <f t="shared" si="329"/>
        <v>0</v>
      </c>
      <c r="BO137" s="102">
        <f t="shared" si="330"/>
        <v>0</v>
      </c>
      <c r="BP137" s="102">
        <f t="shared" si="331"/>
        <v>0</v>
      </c>
      <c r="BQ137" s="102">
        <f t="shared" si="332"/>
        <v>0</v>
      </c>
      <c r="BR137" s="175">
        <f t="shared" si="333"/>
        <v>0</v>
      </c>
      <c r="BS137" s="102">
        <f t="shared" si="334"/>
        <v>0</v>
      </c>
      <c r="BT137" s="102">
        <f t="shared" si="335"/>
        <v>0</v>
      </c>
      <c r="BU137" s="204">
        <f t="shared" si="336"/>
        <v>0</v>
      </c>
      <c r="BV137" s="102">
        <f t="shared" si="337"/>
        <v>0</v>
      </c>
      <c r="BW137" s="102">
        <f t="shared" si="338"/>
        <v>0</v>
      </c>
      <c r="BX137" s="102">
        <f t="shared" si="339"/>
        <v>0</v>
      </c>
      <c r="BY137" s="102">
        <f t="shared" si="340"/>
        <v>0</v>
      </c>
      <c r="BZ137" s="102">
        <f t="shared" si="341"/>
        <v>0</v>
      </c>
      <c r="CA137" s="102">
        <f t="shared" si="342"/>
        <v>0</v>
      </c>
      <c r="CB137" s="102">
        <f t="shared" si="205"/>
        <v>0</v>
      </c>
      <c r="CC137" s="102">
        <f t="shared" si="205"/>
        <v>0</v>
      </c>
      <c r="CD137" s="111"/>
      <c r="CE137" s="97"/>
    </row>
    <row r="138" spans="1:83" s="28" customFormat="1" ht="255.75" hidden="1" x14ac:dyDescent="0.4">
      <c r="B138" s="11"/>
      <c r="C138" s="67" t="s">
        <v>188</v>
      </c>
      <c r="D138" s="81">
        <v>0</v>
      </c>
      <c r="E138" s="71">
        <v>0</v>
      </c>
      <c r="F138" s="71">
        <v>0</v>
      </c>
      <c r="G138" s="177">
        <v>0</v>
      </c>
      <c r="H138" s="177">
        <v>0</v>
      </c>
      <c r="I138" s="169">
        <f t="shared" si="234"/>
        <v>0</v>
      </c>
      <c r="J138" s="187"/>
      <c r="K138" s="187">
        <f>ROUND(I138/6,0)</f>
        <v>0</v>
      </c>
      <c r="L138" s="187">
        <f>+K138</f>
        <v>0</v>
      </c>
      <c r="M138" s="187">
        <f>+L138</f>
        <v>0</v>
      </c>
      <c r="N138" s="187">
        <f>+M138</f>
        <v>0</v>
      </c>
      <c r="O138" s="230">
        <f>+N138</f>
        <v>0</v>
      </c>
      <c r="P138" s="187">
        <f>+I138-K138-L138-M138-N138-O138</f>
        <v>0</v>
      </c>
      <c r="Q138" s="72"/>
      <c r="R138" s="207"/>
      <c r="S138" s="72"/>
      <c r="T138" s="72"/>
      <c r="U138" s="72"/>
      <c r="V138" s="49">
        <f t="shared" si="147"/>
        <v>0</v>
      </c>
      <c r="W138" s="163">
        <f t="shared" si="166"/>
        <v>0</v>
      </c>
      <c r="X138" s="29"/>
      <c r="Y138" s="11"/>
      <c r="Z138" s="67" t="s">
        <v>188</v>
      </c>
      <c r="AA138" s="81">
        <f>I138</f>
        <v>0</v>
      </c>
      <c r="AB138" s="49">
        <f t="shared" si="345"/>
        <v>0</v>
      </c>
      <c r="AC138" s="49">
        <f t="shared" si="345"/>
        <v>0</v>
      </c>
      <c r="AD138" s="49">
        <f t="shared" si="345"/>
        <v>0</v>
      </c>
      <c r="AE138" s="49">
        <f t="shared" si="345"/>
        <v>0</v>
      </c>
      <c r="AF138" s="49">
        <f t="shared" si="320"/>
        <v>0</v>
      </c>
      <c r="AG138" s="71">
        <v>0</v>
      </c>
      <c r="AH138" s="71">
        <v>0</v>
      </c>
      <c r="AI138" s="71">
        <v>0</v>
      </c>
      <c r="AJ138" s="71">
        <v>0</v>
      </c>
      <c r="AK138" s="71">
        <v>0</v>
      </c>
      <c r="AL138" s="71">
        <v>0</v>
      </c>
      <c r="AM138" s="177">
        <v>0</v>
      </c>
      <c r="AN138" s="71">
        <v>0</v>
      </c>
      <c r="AO138" s="223">
        <v>0</v>
      </c>
      <c r="AP138" s="71">
        <v>0</v>
      </c>
      <c r="AQ138" s="71">
        <v>0</v>
      </c>
      <c r="AR138" s="71">
        <v>0</v>
      </c>
      <c r="AS138" s="105">
        <f t="shared" si="299"/>
        <v>0</v>
      </c>
      <c r="AT138" s="29"/>
      <c r="AU138" s="29"/>
      <c r="AV138" s="11"/>
      <c r="AW138" s="67" t="s">
        <v>188</v>
      </c>
      <c r="AX138" s="81">
        <v>0</v>
      </c>
      <c r="AY138" s="49">
        <f t="shared" si="347"/>
        <v>0</v>
      </c>
      <c r="AZ138" s="49">
        <f t="shared" si="347"/>
        <v>0</v>
      </c>
      <c r="BA138" s="49">
        <f t="shared" si="347"/>
        <v>0</v>
      </c>
      <c r="BB138" s="49">
        <f t="shared" si="233"/>
        <v>0</v>
      </c>
      <c r="BC138" s="49">
        <f t="shared" si="233"/>
        <v>0</v>
      </c>
      <c r="BD138" s="100">
        <f t="shared" si="233"/>
        <v>0</v>
      </c>
      <c r="BE138" s="100">
        <f t="shared" si="300"/>
        <v>0</v>
      </c>
      <c r="BF138" s="100">
        <f t="shared" si="301"/>
        <v>0</v>
      </c>
      <c r="BG138" s="100">
        <f t="shared" si="302"/>
        <v>0</v>
      </c>
      <c r="BH138" s="102">
        <f t="shared" si="323"/>
        <v>0</v>
      </c>
      <c r="BI138" s="102">
        <f t="shared" si="324"/>
        <v>0</v>
      </c>
      <c r="BJ138" s="102">
        <f t="shared" si="325"/>
        <v>0</v>
      </c>
      <c r="BK138" s="102">
        <f t="shared" si="326"/>
        <v>0</v>
      </c>
      <c r="BL138" s="102">
        <f t="shared" si="327"/>
        <v>0</v>
      </c>
      <c r="BM138" s="102">
        <f t="shared" si="328"/>
        <v>0</v>
      </c>
      <c r="BN138" s="102">
        <f t="shared" si="329"/>
        <v>0</v>
      </c>
      <c r="BO138" s="102">
        <f t="shared" si="330"/>
        <v>0</v>
      </c>
      <c r="BP138" s="102">
        <f t="shared" si="331"/>
        <v>0</v>
      </c>
      <c r="BQ138" s="102">
        <f t="shared" si="332"/>
        <v>0</v>
      </c>
      <c r="BR138" s="175">
        <f t="shared" si="333"/>
        <v>0</v>
      </c>
      <c r="BS138" s="102">
        <f t="shared" si="334"/>
        <v>0</v>
      </c>
      <c r="BT138" s="102">
        <f t="shared" si="335"/>
        <v>0</v>
      </c>
      <c r="BU138" s="204">
        <f t="shared" si="336"/>
        <v>0</v>
      </c>
      <c r="BV138" s="102">
        <f t="shared" si="337"/>
        <v>0</v>
      </c>
      <c r="BW138" s="102">
        <f t="shared" si="338"/>
        <v>0</v>
      </c>
      <c r="BX138" s="102">
        <f t="shared" si="339"/>
        <v>0</v>
      </c>
      <c r="BY138" s="102">
        <f t="shared" si="340"/>
        <v>0</v>
      </c>
      <c r="BZ138" s="102">
        <f t="shared" si="341"/>
        <v>0</v>
      </c>
      <c r="CA138" s="102">
        <f t="shared" si="342"/>
        <v>0</v>
      </c>
      <c r="CB138" s="100">
        <f t="shared" si="205"/>
        <v>0</v>
      </c>
      <c r="CC138" s="100">
        <f t="shared" si="205"/>
        <v>0</v>
      </c>
      <c r="CD138" s="90"/>
      <c r="CE138" s="46"/>
    </row>
    <row r="139" spans="1:83" s="15" customFormat="1" ht="52.5" hidden="1" x14ac:dyDescent="0.4">
      <c r="B139" s="16">
        <v>4</v>
      </c>
      <c r="C139" s="53" t="s">
        <v>136</v>
      </c>
      <c r="D139" s="50">
        <f>SUM(D140:D141)</f>
        <v>0</v>
      </c>
      <c r="E139" s="50">
        <f t="shared" ref="E139:U139" si="349">SUM(E140:E141)</f>
        <v>0</v>
      </c>
      <c r="F139" s="50">
        <f t="shared" si="349"/>
        <v>0</v>
      </c>
      <c r="G139" s="170">
        <f>SUM(G140:G141)</f>
        <v>0</v>
      </c>
      <c r="H139" s="170">
        <f>SUM(H140:H141)</f>
        <v>0</v>
      </c>
      <c r="I139" s="170">
        <f t="shared" si="349"/>
        <v>0</v>
      </c>
      <c r="J139" s="170">
        <f t="shared" si="349"/>
        <v>0</v>
      </c>
      <c r="K139" s="170">
        <f t="shared" si="349"/>
        <v>0</v>
      </c>
      <c r="L139" s="170">
        <f t="shared" si="349"/>
        <v>0</v>
      </c>
      <c r="M139" s="170">
        <f t="shared" si="349"/>
        <v>0</v>
      </c>
      <c r="N139" s="170">
        <f t="shared" si="349"/>
        <v>0</v>
      </c>
      <c r="O139" s="228">
        <f t="shared" si="349"/>
        <v>0</v>
      </c>
      <c r="P139" s="170">
        <f t="shared" si="349"/>
        <v>0</v>
      </c>
      <c r="Q139" s="50">
        <f t="shared" si="349"/>
        <v>0</v>
      </c>
      <c r="R139" s="206">
        <f t="shared" si="349"/>
        <v>0</v>
      </c>
      <c r="S139" s="50">
        <f t="shared" si="349"/>
        <v>0</v>
      </c>
      <c r="T139" s="50">
        <f t="shared" si="349"/>
        <v>0</v>
      </c>
      <c r="U139" s="50">
        <f t="shared" si="349"/>
        <v>0</v>
      </c>
      <c r="V139" s="49">
        <f t="shared" si="147"/>
        <v>0</v>
      </c>
      <c r="W139" s="163">
        <f t="shared" si="166"/>
        <v>0</v>
      </c>
      <c r="X139" s="17"/>
      <c r="Y139" s="16">
        <v>4</v>
      </c>
      <c r="Z139" s="53" t="s">
        <v>136</v>
      </c>
      <c r="AA139" s="50">
        <f>SUM(AA140:AA141)</f>
        <v>0</v>
      </c>
      <c r="AB139" s="50">
        <f t="shared" si="345"/>
        <v>0</v>
      </c>
      <c r="AC139" s="50">
        <f t="shared" si="345"/>
        <v>0</v>
      </c>
      <c r="AD139" s="50">
        <f t="shared" si="345"/>
        <v>0</v>
      </c>
      <c r="AE139" s="50">
        <f t="shared" si="345"/>
        <v>0</v>
      </c>
      <c r="AF139" s="49">
        <f t="shared" si="320"/>
        <v>0</v>
      </c>
      <c r="AG139" s="50">
        <f>SUM(AG140:AG141)</f>
        <v>0</v>
      </c>
      <c r="AH139" s="50">
        <f>SUM(AH140:AH141)</f>
        <v>0</v>
      </c>
      <c r="AI139" s="102">
        <f t="shared" ref="AI139:AR139" si="350">SUM(AI140:AI141)</f>
        <v>0</v>
      </c>
      <c r="AJ139" s="102">
        <f t="shared" si="350"/>
        <v>0</v>
      </c>
      <c r="AK139" s="102">
        <f t="shared" si="350"/>
        <v>0</v>
      </c>
      <c r="AL139" s="102">
        <f t="shared" si="350"/>
        <v>0</v>
      </c>
      <c r="AM139" s="175">
        <f t="shared" si="350"/>
        <v>0</v>
      </c>
      <c r="AN139" s="102">
        <f t="shared" si="350"/>
        <v>0</v>
      </c>
      <c r="AO139" s="204">
        <f t="shared" si="350"/>
        <v>0</v>
      </c>
      <c r="AP139" s="102">
        <f t="shared" si="350"/>
        <v>0</v>
      </c>
      <c r="AQ139" s="102">
        <f t="shared" si="350"/>
        <v>0</v>
      </c>
      <c r="AR139" s="102">
        <f t="shared" si="350"/>
        <v>0</v>
      </c>
      <c r="AS139" s="158">
        <f t="shared" si="299"/>
        <v>0</v>
      </c>
      <c r="AT139" s="17"/>
      <c r="AU139" s="17"/>
      <c r="AV139" s="16">
        <v>4</v>
      </c>
      <c r="AW139" s="51" t="str">
        <f t="shared" si="347"/>
        <v>Reservas Pptales</v>
      </c>
      <c r="AX139" s="50">
        <f t="shared" si="347"/>
        <v>0</v>
      </c>
      <c r="AY139" s="50">
        <f t="shared" si="347"/>
        <v>0</v>
      </c>
      <c r="AZ139" s="50">
        <f t="shared" si="347"/>
        <v>0</v>
      </c>
      <c r="BA139" s="50">
        <f t="shared" si="347"/>
        <v>0</v>
      </c>
      <c r="BB139" s="50">
        <f t="shared" si="233"/>
        <v>0</v>
      </c>
      <c r="BC139" s="49">
        <f t="shared" si="233"/>
        <v>0</v>
      </c>
      <c r="BD139" s="100">
        <f t="shared" si="233"/>
        <v>0</v>
      </c>
      <c r="BE139" s="100">
        <f t="shared" si="300"/>
        <v>0</v>
      </c>
      <c r="BF139" s="102">
        <f t="shared" si="301"/>
        <v>0</v>
      </c>
      <c r="BG139" s="102">
        <f t="shared" si="302"/>
        <v>0</v>
      </c>
      <c r="BH139" s="102">
        <f t="shared" si="323"/>
        <v>0</v>
      </c>
      <c r="BI139" s="102">
        <f t="shared" si="324"/>
        <v>0</v>
      </c>
      <c r="BJ139" s="102">
        <f t="shared" si="325"/>
        <v>0</v>
      </c>
      <c r="BK139" s="102">
        <f t="shared" si="326"/>
        <v>0</v>
      </c>
      <c r="BL139" s="102">
        <f t="shared" si="327"/>
        <v>0</v>
      </c>
      <c r="BM139" s="102">
        <f t="shared" si="328"/>
        <v>0</v>
      </c>
      <c r="BN139" s="102">
        <f t="shared" si="329"/>
        <v>0</v>
      </c>
      <c r="BO139" s="102">
        <f t="shared" si="330"/>
        <v>0</v>
      </c>
      <c r="BP139" s="102">
        <f t="shared" si="331"/>
        <v>0</v>
      </c>
      <c r="BQ139" s="102">
        <f t="shared" si="332"/>
        <v>0</v>
      </c>
      <c r="BR139" s="175">
        <f t="shared" si="333"/>
        <v>0</v>
      </c>
      <c r="BS139" s="102">
        <f t="shared" si="334"/>
        <v>0</v>
      </c>
      <c r="BT139" s="102">
        <f t="shared" si="335"/>
        <v>0</v>
      </c>
      <c r="BU139" s="204">
        <f t="shared" si="336"/>
        <v>0</v>
      </c>
      <c r="BV139" s="102">
        <f t="shared" si="337"/>
        <v>0</v>
      </c>
      <c r="BW139" s="102">
        <f t="shared" si="338"/>
        <v>0</v>
      </c>
      <c r="BX139" s="102">
        <f t="shared" si="339"/>
        <v>0</v>
      </c>
      <c r="BY139" s="102">
        <f t="shared" si="340"/>
        <v>0</v>
      </c>
      <c r="BZ139" s="102">
        <f t="shared" si="341"/>
        <v>0</v>
      </c>
      <c r="CA139" s="102">
        <f t="shared" si="342"/>
        <v>0</v>
      </c>
      <c r="CB139" s="102">
        <f t="shared" si="205"/>
        <v>0</v>
      </c>
      <c r="CC139" s="102">
        <f t="shared" si="205"/>
        <v>0</v>
      </c>
      <c r="CD139" s="111"/>
      <c r="CE139" s="97"/>
    </row>
    <row r="140" spans="1:83" ht="78.75" hidden="1" x14ac:dyDescent="0.4">
      <c r="B140" s="11"/>
      <c r="C140" s="54" t="s">
        <v>137</v>
      </c>
      <c r="D140" s="49">
        <v>0</v>
      </c>
      <c r="E140" s="49">
        <v>0</v>
      </c>
      <c r="F140" s="49">
        <v>0</v>
      </c>
      <c r="G140" s="169">
        <v>0</v>
      </c>
      <c r="H140" s="169">
        <v>0</v>
      </c>
      <c r="I140" s="169">
        <f>+D140+E140-F140</f>
        <v>0</v>
      </c>
      <c r="J140" s="169">
        <v>0</v>
      </c>
      <c r="K140" s="169">
        <v>0</v>
      </c>
      <c r="L140" s="169">
        <v>0</v>
      </c>
      <c r="M140" s="169">
        <v>0</v>
      </c>
      <c r="N140" s="169">
        <v>0</v>
      </c>
      <c r="O140" s="229">
        <v>0</v>
      </c>
      <c r="P140" s="169">
        <v>0</v>
      </c>
      <c r="Q140" s="49">
        <v>0</v>
      </c>
      <c r="R140" s="197">
        <v>0</v>
      </c>
      <c r="S140" s="49">
        <v>0</v>
      </c>
      <c r="T140" s="49">
        <v>0</v>
      </c>
      <c r="U140" s="49">
        <v>0</v>
      </c>
      <c r="V140" s="49">
        <f t="shared" si="147"/>
        <v>0</v>
      </c>
      <c r="W140" s="163">
        <f t="shared" si="166"/>
        <v>0</v>
      </c>
      <c r="X140" s="12"/>
      <c r="Y140" s="11"/>
      <c r="Z140" s="54" t="s">
        <v>137</v>
      </c>
      <c r="AA140" s="49">
        <f>I140</f>
        <v>0</v>
      </c>
      <c r="AB140" s="50">
        <f t="shared" si="345"/>
        <v>0</v>
      </c>
      <c r="AC140" s="50">
        <f t="shared" si="345"/>
        <v>0</v>
      </c>
      <c r="AD140" s="50">
        <f t="shared" si="345"/>
        <v>0</v>
      </c>
      <c r="AE140" s="50">
        <f t="shared" si="345"/>
        <v>0</v>
      </c>
      <c r="AF140" s="49">
        <f t="shared" si="320"/>
        <v>0</v>
      </c>
      <c r="AG140" s="49">
        <v>0</v>
      </c>
      <c r="AH140" s="49">
        <v>0</v>
      </c>
      <c r="AI140" s="158">
        <v>0</v>
      </c>
      <c r="AJ140" s="158">
        <v>0</v>
      </c>
      <c r="AK140" s="158">
        <v>0</v>
      </c>
      <c r="AL140" s="158">
        <v>0</v>
      </c>
      <c r="AM140" s="176">
        <v>0</v>
      </c>
      <c r="AN140" s="158">
        <v>0</v>
      </c>
      <c r="AO140" s="219">
        <v>0</v>
      </c>
      <c r="AP140" s="158">
        <v>0</v>
      </c>
      <c r="AQ140" s="158">
        <v>0</v>
      </c>
      <c r="AR140" s="158">
        <v>0</v>
      </c>
      <c r="AS140" s="158">
        <f t="shared" si="299"/>
        <v>0</v>
      </c>
      <c r="AT140" s="12"/>
      <c r="AU140" s="12"/>
      <c r="AV140" s="11"/>
      <c r="AW140" s="51" t="str">
        <f t="shared" si="347"/>
        <v xml:space="preserve"> Funcionamiento</v>
      </c>
      <c r="AX140" s="50">
        <f t="shared" si="347"/>
        <v>0</v>
      </c>
      <c r="AY140" s="50">
        <f t="shared" si="347"/>
        <v>0</v>
      </c>
      <c r="AZ140" s="50">
        <f t="shared" si="347"/>
        <v>0</v>
      </c>
      <c r="BA140" s="50">
        <f t="shared" si="347"/>
        <v>0</v>
      </c>
      <c r="BB140" s="50">
        <f t="shared" si="233"/>
        <v>0</v>
      </c>
      <c r="BC140" s="49">
        <f t="shared" si="233"/>
        <v>0</v>
      </c>
      <c r="BD140" s="100">
        <f t="shared" si="233"/>
        <v>0</v>
      </c>
      <c r="BE140" s="100">
        <f t="shared" si="300"/>
        <v>0</v>
      </c>
      <c r="BF140" s="102">
        <f t="shared" si="301"/>
        <v>0</v>
      </c>
      <c r="BG140" s="102">
        <f t="shared" si="302"/>
        <v>0</v>
      </c>
      <c r="BH140" s="102">
        <f t="shared" si="323"/>
        <v>0</v>
      </c>
      <c r="BI140" s="102">
        <f t="shared" si="324"/>
        <v>0</v>
      </c>
      <c r="BJ140" s="102">
        <f t="shared" si="325"/>
        <v>0</v>
      </c>
      <c r="BK140" s="102">
        <f t="shared" si="326"/>
        <v>0</v>
      </c>
      <c r="BL140" s="102">
        <f t="shared" si="327"/>
        <v>0</v>
      </c>
      <c r="BM140" s="102">
        <f t="shared" si="328"/>
        <v>0</v>
      </c>
      <c r="BN140" s="102">
        <f t="shared" si="329"/>
        <v>0</v>
      </c>
      <c r="BO140" s="102">
        <f t="shared" si="330"/>
        <v>0</v>
      </c>
      <c r="BP140" s="102">
        <f t="shared" si="331"/>
        <v>0</v>
      </c>
      <c r="BQ140" s="102">
        <f t="shared" si="332"/>
        <v>0</v>
      </c>
      <c r="BR140" s="175">
        <f t="shared" si="333"/>
        <v>0</v>
      </c>
      <c r="BS140" s="102">
        <f t="shared" si="334"/>
        <v>0</v>
      </c>
      <c r="BT140" s="102">
        <f t="shared" si="335"/>
        <v>0</v>
      </c>
      <c r="BU140" s="204">
        <f t="shared" si="336"/>
        <v>0</v>
      </c>
      <c r="BV140" s="102">
        <f t="shared" si="337"/>
        <v>0</v>
      </c>
      <c r="BW140" s="102">
        <f t="shared" si="338"/>
        <v>0</v>
      </c>
      <c r="BX140" s="102">
        <f t="shared" si="339"/>
        <v>0</v>
      </c>
      <c r="BY140" s="102">
        <f t="shared" si="340"/>
        <v>0</v>
      </c>
      <c r="BZ140" s="102">
        <f t="shared" si="341"/>
        <v>0</v>
      </c>
      <c r="CA140" s="102">
        <f t="shared" si="342"/>
        <v>0</v>
      </c>
      <c r="CB140" s="102">
        <f t="shared" si="205"/>
        <v>0</v>
      </c>
      <c r="CC140" s="102">
        <f t="shared" si="205"/>
        <v>0</v>
      </c>
      <c r="CD140" s="108"/>
      <c r="CE140" s="94"/>
    </row>
    <row r="141" spans="1:83" ht="26.25" hidden="1" x14ac:dyDescent="0.4">
      <c r="B141" s="11"/>
      <c r="C141" s="54" t="s">
        <v>138</v>
      </c>
      <c r="D141" s="49">
        <v>0</v>
      </c>
      <c r="E141" s="49">
        <v>0</v>
      </c>
      <c r="F141" s="49">
        <v>0</v>
      </c>
      <c r="G141" s="169">
        <v>0</v>
      </c>
      <c r="H141" s="169">
        <v>0</v>
      </c>
      <c r="I141" s="169">
        <f>+D141+E141-F141</f>
        <v>0</v>
      </c>
      <c r="J141" s="169">
        <v>0</v>
      </c>
      <c r="K141" s="169">
        <f>+I141</f>
        <v>0</v>
      </c>
      <c r="L141" s="169">
        <v>0</v>
      </c>
      <c r="M141" s="169">
        <v>0</v>
      </c>
      <c r="N141" s="169">
        <v>0</v>
      </c>
      <c r="O141" s="229">
        <v>0</v>
      </c>
      <c r="P141" s="169">
        <v>0</v>
      </c>
      <c r="Q141" s="49">
        <v>0</v>
      </c>
      <c r="R141" s="197">
        <v>0</v>
      </c>
      <c r="S141" s="49">
        <v>0</v>
      </c>
      <c r="T141" s="49">
        <v>0</v>
      </c>
      <c r="U141" s="49">
        <v>0</v>
      </c>
      <c r="V141" s="49">
        <f t="shared" si="147"/>
        <v>0</v>
      </c>
      <c r="W141" s="163">
        <f t="shared" si="166"/>
        <v>0</v>
      </c>
      <c r="X141" s="12"/>
      <c r="Y141" s="11"/>
      <c r="Z141" s="54" t="s">
        <v>138</v>
      </c>
      <c r="AA141" s="49">
        <f>I141</f>
        <v>0</v>
      </c>
      <c r="AB141" s="50">
        <f t="shared" si="345"/>
        <v>0</v>
      </c>
      <c r="AC141" s="50">
        <f t="shared" si="345"/>
        <v>0</v>
      </c>
      <c r="AD141" s="50">
        <f t="shared" si="345"/>
        <v>0</v>
      </c>
      <c r="AE141" s="50">
        <f t="shared" si="345"/>
        <v>0</v>
      </c>
      <c r="AF141" s="49">
        <f t="shared" si="320"/>
        <v>0</v>
      </c>
      <c r="AG141" s="49">
        <v>0</v>
      </c>
      <c r="AH141" s="49">
        <v>0</v>
      </c>
      <c r="AI141" s="158">
        <v>0</v>
      </c>
      <c r="AJ141" s="158">
        <v>0</v>
      </c>
      <c r="AK141" s="158">
        <v>0</v>
      </c>
      <c r="AL141" s="158">
        <v>0</v>
      </c>
      <c r="AM141" s="176">
        <v>0</v>
      </c>
      <c r="AN141" s="158">
        <v>0</v>
      </c>
      <c r="AO141" s="219">
        <v>0</v>
      </c>
      <c r="AP141" s="158">
        <v>0</v>
      </c>
      <c r="AQ141" s="158">
        <v>0</v>
      </c>
      <c r="AR141" s="158">
        <v>0</v>
      </c>
      <c r="AS141" s="158">
        <f t="shared" si="299"/>
        <v>0</v>
      </c>
      <c r="AT141" s="12"/>
      <c r="AU141" s="12"/>
      <c r="AV141" s="11"/>
      <c r="AW141" s="51" t="str">
        <f t="shared" si="347"/>
        <v xml:space="preserve"> Inversion</v>
      </c>
      <c r="AX141" s="50">
        <f t="shared" si="347"/>
        <v>0</v>
      </c>
      <c r="AY141" s="50">
        <f t="shared" si="347"/>
        <v>0</v>
      </c>
      <c r="AZ141" s="50">
        <f t="shared" si="347"/>
        <v>0</v>
      </c>
      <c r="BA141" s="50">
        <f t="shared" si="347"/>
        <v>0</v>
      </c>
      <c r="BB141" s="50">
        <f t="shared" si="233"/>
        <v>0</v>
      </c>
      <c r="BC141" s="49">
        <f t="shared" si="233"/>
        <v>0</v>
      </c>
      <c r="BD141" s="100">
        <f t="shared" si="233"/>
        <v>0</v>
      </c>
      <c r="BE141" s="100">
        <f t="shared" si="300"/>
        <v>0</v>
      </c>
      <c r="BF141" s="102">
        <f t="shared" si="301"/>
        <v>0</v>
      </c>
      <c r="BG141" s="102">
        <f t="shared" si="302"/>
        <v>0</v>
      </c>
      <c r="BH141" s="102">
        <f t="shared" si="323"/>
        <v>0</v>
      </c>
      <c r="BI141" s="102">
        <f t="shared" si="324"/>
        <v>0</v>
      </c>
      <c r="BJ141" s="102">
        <f t="shared" si="325"/>
        <v>0</v>
      </c>
      <c r="BK141" s="102">
        <f t="shared" si="326"/>
        <v>0</v>
      </c>
      <c r="BL141" s="102">
        <f t="shared" si="327"/>
        <v>0</v>
      </c>
      <c r="BM141" s="102">
        <f t="shared" si="328"/>
        <v>0</v>
      </c>
      <c r="BN141" s="102">
        <f t="shared" si="329"/>
        <v>0</v>
      </c>
      <c r="BO141" s="102">
        <f t="shared" si="330"/>
        <v>0</v>
      </c>
      <c r="BP141" s="102">
        <f t="shared" si="331"/>
        <v>0</v>
      </c>
      <c r="BQ141" s="102">
        <f t="shared" si="332"/>
        <v>0</v>
      </c>
      <c r="BR141" s="175">
        <f t="shared" si="333"/>
        <v>0</v>
      </c>
      <c r="BS141" s="102">
        <f t="shared" si="334"/>
        <v>0</v>
      </c>
      <c r="BT141" s="102">
        <f t="shared" si="335"/>
        <v>0</v>
      </c>
      <c r="BU141" s="204">
        <f t="shared" si="336"/>
        <v>0</v>
      </c>
      <c r="BV141" s="102">
        <f t="shared" si="337"/>
        <v>0</v>
      </c>
      <c r="BW141" s="102">
        <f t="shared" si="338"/>
        <v>0</v>
      </c>
      <c r="BX141" s="102">
        <f t="shared" si="339"/>
        <v>0</v>
      </c>
      <c r="BY141" s="102">
        <f t="shared" si="340"/>
        <v>0</v>
      </c>
      <c r="BZ141" s="102">
        <f t="shared" si="341"/>
        <v>0</v>
      </c>
      <c r="CA141" s="102">
        <f t="shared" si="342"/>
        <v>0</v>
      </c>
      <c r="CB141" s="102">
        <f t="shared" si="205"/>
        <v>0</v>
      </c>
      <c r="CC141" s="102">
        <f t="shared" si="205"/>
        <v>0</v>
      </c>
      <c r="CD141" s="108"/>
      <c r="CE141" s="94"/>
    </row>
    <row r="142" spans="1:83" s="15" customFormat="1" ht="26.25" hidden="1" x14ac:dyDescent="0.4">
      <c r="B142" s="166">
        <v>5</v>
      </c>
      <c r="C142" s="53" t="s">
        <v>139</v>
      </c>
      <c r="D142" s="50">
        <f>SUM(D143:D144)</f>
        <v>0</v>
      </c>
      <c r="E142" s="50">
        <f t="shared" ref="E142:F142" si="351">SUM(E143:E144)</f>
        <v>0</v>
      </c>
      <c r="F142" s="50">
        <f t="shared" si="351"/>
        <v>0</v>
      </c>
      <c r="G142" s="170">
        <f>SUM(G143:G144)</f>
        <v>0</v>
      </c>
      <c r="H142" s="170">
        <f>SUM(H143:H144)</f>
        <v>0</v>
      </c>
      <c r="I142" s="170">
        <f t="shared" ref="I142:U142" si="352">SUM(I143:I144)</f>
        <v>0</v>
      </c>
      <c r="J142" s="170">
        <f t="shared" si="352"/>
        <v>0</v>
      </c>
      <c r="K142" s="170">
        <f t="shared" si="352"/>
        <v>0</v>
      </c>
      <c r="L142" s="170">
        <f t="shared" si="352"/>
        <v>0</v>
      </c>
      <c r="M142" s="170">
        <f t="shared" si="352"/>
        <v>0</v>
      </c>
      <c r="N142" s="170">
        <f t="shared" si="352"/>
        <v>0</v>
      </c>
      <c r="O142" s="228">
        <f t="shared" si="352"/>
        <v>0</v>
      </c>
      <c r="P142" s="170">
        <f t="shared" si="352"/>
        <v>0</v>
      </c>
      <c r="Q142" s="50">
        <f t="shared" si="352"/>
        <v>0</v>
      </c>
      <c r="R142" s="206">
        <f t="shared" si="352"/>
        <v>0</v>
      </c>
      <c r="S142" s="50">
        <f t="shared" si="352"/>
        <v>0</v>
      </c>
      <c r="T142" s="50">
        <f t="shared" si="352"/>
        <v>0</v>
      </c>
      <c r="U142" s="50">
        <f t="shared" si="352"/>
        <v>0</v>
      </c>
      <c r="V142" s="49">
        <f t="shared" ref="V142:V144" si="353">SUM(J142:U142)</f>
        <v>0</v>
      </c>
      <c r="W142" s="163">
        <f t="shared" si="166"/>
        <v>0</v>
      </c>
      <c r="X142" s="17"/>
      <c r="Y142" s="166">
        <v>5</v>
      </c>
      <c r="Z142" s="53" t="s">
        <v>139</v>
      </c>
      <c r="AA142" s="50">
        <f>SUM(AA143:AA144)</f>
        <v>0</v>
      </c>
      <c r="AB142" s="50">
        <f t="shared" ref="AB142:AB144" si="354">+E142</f>
        <v>0</v>
      </c>
      <c r="AC142" s="50">
        <f t="shared" ref="AC142:AC144" si="355">+F142</f>
        <v>0</v>
      </c>
      <c r="AD142" s="50">
        <f t="shared" ref="AD142:AD144" si="356">+G142</f>
        <v>0</v>
      </c>
      <c r="AE142" s="50">
        <f t="shared" ref="AE142:AE144" si="357">+H142</f>
        <v>0</v>
      </c>
      <c r="AF142" s="49">
        <f t="shared" ref="AF142:AF144" si="358">+I142</f>
        <v>0</v>
      </c>
      <c r="AG142" s="50">
        <f>SUM(AG143:AG144)</f>
        <v>0</v>
      </c>
      <c r="AH142" s="50">
        <f>SUM(AH143:AH144)</f>
        <v>0</v>
      </c>
      <c r="AI142" s="102">
        <f t="shared" ref="AI142:AR142" si="359">SUM(AI143:AI144)</f>
        <v>0</v>
      </c>
      <c r="AJ142" s="102">
        <f t="shared" si="359"/>
        <v>0</v>
      </c>
      <c r="AK142" s="102">
        <f t="shared" si="359"/>
        <v>0</v>
      </c>
      <c r="AL142" s="102">
        <f t="shared" si="359"/>
        <v>0</v>
      </c>
      <c r="AM142" s="175">
        <f t="shared" si="359"/>
        <v>0</v>
      </c>
      <c r="AN142" s="102">
        <f t="shared" si="359"/>
        <v>0</v>
      </c>
      <c r="AO142" s="204">
        <f t="shared" si="359"/>
        <v>0</v>
      </c>
      <c r="AP142" s="102">
        <f t="shared" si="359"/>
        <v>0</v>
      </c>
      <c r="AQ142" s="102">
        <f t="shared" si="359"/>
        <v>0</v>
      </c>
      <c r="AR142" s="102">
        <f t="shared" si="359"/>
        <v>0</v>
      </c>
      <c r="AS142" s="158">
        <f t="shared" ref="AS142:AS144" si="360">SUM(AG142:AR142)</f>
        <v>0</v>
      </c>
      <c r="AT142" s="17"/>
      <c r="AU142" s="17"/>
      <c r="AV142" s="166">
        <v>5</v>
      </c>
      <c r="AW142" s="51" t="str">
        <f t="shared" ref="AW142:AW144" si="361">+C142</f>
        <v>Ctas x Pagar</v>
      </c>
      <c r="AX142" s="50">
        <f t="shared" ref="AX142" si="362">+D142</f>
        <v>0</v>
      </c>
      <c r="AY142" s="50">
        <f t="shared" ref="AY142:AY144" si="363">+E142</f>
        <v>0</v>
      </c>
      <c r="AZ142" s="50">
        <f t="shared" ref="AZ142:AZ144" si="364">+F142</f>
        <v>0</v>
      </c>
      <c r="BA142" s="50">
        <f t="shared" ref="BA142:BA144" si="365">+G142</f>
        <v>0</v>
      </c>
      <c r="BB142" s="50">
        <f t="shared" ref="BB142:BB144" si="366">+H142</f>
        <v>0</v>
      </c>
      <c r="BC142" s="49">
        <f t="shared" ref="BC142:BC144" si="367">+I142</f>
        <v>0</v>
      </c>
      <c r="BD142" s="100">
        <f t="shared" ref="BD142:BD144" si="368">+J142</f>
        <v>0</v>
      </c>
      <c r="BE142" s="100">
        <f t="shared" ref="BE142:BE144" si="369">+AG142</f>
        <v>0</v>
      </c>
      <c r="BF142" s="102">
        <f t="shared" ref="BF142:BF144" si="370">+K142</f>
        <v>0</v>
      </c>
      <c r="BG142" s="102">
        <f t="shared" ref="BG142:BG144" si="371">+AH142</f>
        <v>0</v>
      </c>
      <c r="BH142" s="102">
        <f t="shared" ref="BH142:BH144" si="372">+L142</f>
        <v>0</v>
      </c>
      <c r="BI142" s="102">
        <f t="shared" ref="BI142:BI144" si="373">+AI142</f>
        <v>0</v>
      </c>
      <c r="BJ142" s="102">
        <f t="shared" ref="BJ142:BJ144" si="374">+M142</f>
        <v>0</v>
      </c>
      <c r="BK142" s="102">
        <f t="shared" ref="BK142:BK144" si="375">+AJ142</f>
        <v>0</v>
      </c>
      <c r="BL142" s="102">
        <f t="shared" ref="BL142:BL144" si="376">+N142</f>
        <v>0</v>
      </c>
      <c r="BM142" s="102">
        <f t="shared" ref="BM142:BM144" si="377">+AK142</f>
        <v>0</v>
      </c>
      <c r="BN142" s="102">
        <f t="shared" ref="BN142:BN144" si="378">+O142</f>
        <v>0</v>
      </c>
      <c r="BO142" s="102">
        <f t="shared" ref="BO142:BO144" si="379">+AL142</f>
        <v>0</v>
      </c>
      <c r="BP142" s="102">
        <f t="shared" ref="BP142:BP144" si="380">+P142</f>
        <v>0</v>
      </c>
      <c r="BQ142" s="102">
        <f t="shared" ref="BQ142:BQ144" si="381">+AM142</f>
        <v>0</v>
      </c>
      <c r="BR142" s="175">
        <f t="shared" ref="BR142:BR144" si="382">+Q142</f>
        <v>0</v>
      </c>
      <c r="BS142" s="102">
        <f t="shared" ref="BS142:BS144" si="383">+AN142</f>
        <v>0</v>
      </c>
      <c r="BT142" s="102">
        <f t="shared" ref="BT142:BT144" si="384">+L142</f>
        <v>0</v>
      </c>
      <c r="BU142" s="204">
        <f t="shared" ref="BU142:BU144" si="385">+AI142</f>
        <v>0</v>
      </c>
      <c r="BV142" s="102">
        <f t="shared" ref="BV142:BV144" si="386">+N142</f>
        <v>0</v>
      </c>
      <c r="BW142" s="102">
        <f t="shared" ref="BW142:BW144" si="387">+AK142</f>
        <v>0</v>
      </c>
      <c r="BX142" s="102">
        <f t="shared" ref="BX142:BX144" si="388">+P142</f>
        <v>0</v>
      </c>
      <c r="BY142" s="102">
        <f t="shared" ref="BY142:BY144" si="389">+AM142</f>
        <v>0</v>
      </c>
      <c r="BZ142" s="102">
        <f t="shared" ref="BZ142:BZ144" si="390">+R142</f>
        <v>0</v>
      </c>
      <c r="CA142" s="102">
        <f t="shared" ref="CA142:CA144" si="391">+AO142</f>
        <v>0</v>
      </c>
      <c r="CB142" s="102">
        <f t="shared" ref="CB142:CB144" si="392">+BD142+BF142+BH142+BJ142+BL142+BN142+BP142+BR142+BT142+BV142+BX142+BZ142</f>
        <v>0</v>
      </c>
      <c r="CC142" s="102">
        <f t="shared" ref="CC142:CC144" si="393">+BE142+BG142+BI142+BK142+BM142+BO142+BQ142+BS142+BU142+BW142+BY142+CA142</f>
        <v>0</v>
      </c>
      <c r="CD142" s="111"/>
      <c r="CE142" s="97"/>
    </row>
    <row r="143" spans="1:83" ht="76.5" hidden="1" x14ac:dyDescent="0.4">
      <c r="B143" s="11"/>
      <c r="C143" s="54" t="s">
        <v>137</v>
      </c>
      <c r="D143" s="49">
        <v>0</v>
      </c>
      <c r="E143" s="49">
        <v>0</v>
      </c>
      <c r="F143" s="49">
        <v>0</v>
      </c>
      <c r="G143" s="169">
        <v>0</v>
      </c>
      <c r="H143" s="169">
        <v>0</v>
      </c>
      <c r="I143" s="169">
        <f>+D143+E143-F143</f>
        <v>0</v>
      </c>
      <c r="J143" s="169">
        <v>0</v>
      </c>
      <c r="K143" s="169">
        <f>+I143</f>
        <v>0</v>
      </c>
      <c r="L143" s="169">
        <v>0</v>
      </c>
      <c r="M143" s="169">
        <v>0</v>
      </c>
      <c r="N143" s="169">
        <v>0</v>
      </c>
      <c r="O143" s="229">
        <v>0</v>
      </c>
      <c r="P143" s="169">
        <v>0</v>
      </c>
      <c r="Q143" s="49">
        <v>0</v>
      </c>
      <c r="R143" s="197">
        <v>0</v>
      </c>
      <c r="S143" s="49">
        <v>0</v>
      </c>
      <c r="T143" s="49">
        <v>0</v>
      </c>
      <c r="U143" s="49">
        <v>0</v>
      </c>
      <c r="V143" s="49">
        <f t="shared" si="353"/>
        <v>0</v>
      </c>
      <c r="W143" s="163">
        <f t="shared" si="166"/>
        <v>0</v>
      </c>
      <c r="X143" s="12"/>
      <c r="Y143" s="11"/>
      <c r="Z143" s="54" t="s">
        <v>137</v>
      </c>
      <c r="AA143" s="49">
        <f>I143</f>
        <v>0</v>
      </c>
      <c r="AB143" s="50">
        <f t="shared" si="354"/>
        <v>0</v>
      </c>
      <c r="AC143" s="50">
        <f t="shared" si="355"/>
        <v>0</v>
      </c>
      <c r="AD143" s="50">
        <f t="shared" si="356"/>
        <v>0</v>
      </c>
      <c r="AE143" s="50">
        <f t="shared" si="357"/>
        <v>0</v>
      </c>
      <c r="AF143" s="49">
        <f t="shared" si="358"/>
        <v>0</v>
      </c>
      <c r="AG143" s="49">
        <v>0</v>
      </c>
      <c r="AH143" s="49">
        <v>0</v>
      </c>
      <c r="AI143" s="158">
        <v>0</v>
      </c>
      <c r="AJ143" s="158">
        <v>0</v>
      </c>
      <c r="AK143" s="158">
        <v>0</v>
      </c>
      <c r="AL143" s="158">
        <v>0</v>
      </c>
      <c r="AM143" s="176">
        <v>0</v>
      </c>
      <c r="AN143" s="158">
        <v>0</v>
      </c>
      <c r="AO143" s="219">
        <v>0</v>
      </c>
      <c r="AP143" s="158">
        <v>0</v>
      </c>
      <c r="AQ143" s="158">
        <v>0</v>
      </c>
      <c r="AR143" s="158">
        <v>0</v>
      </c>
      <c r="AS143" s="158">
        <f t="shared" si="360"/>
        <v>0</v>
      </c>
      <c r="AT143" s="12"/>
      <c r="AU143" s="12"/>
      <c r="AV143" s="11"/>
      <c r="AW143" s="52" t="str">
        <f t="shared" si="361"/>
        <v xml:space="preserve"> Funcionamiento</v>
      </c>
      <c r="AX143" s="49">
        <f>+D143</f>
        <v>0</v>
      </c>
      <c r="AY143" s="50">
        <f t="shared" si="363"/>
        <v>0</v>
      </c>
      <c r="AZ143" s="50">
        <f t="shared" si="364"/>
        <v>0</v>
      </c>
      <c r="BA143" s="50">
        <f t="shared" si="365"/>
        <v>0</v>
      </c>
      <c r="BB143" s="50">
        <f t="shared" si="366"/>
        <v>0</v>
      </c>
      <c r="BC143" s="49">
        <f t="shared" si="367"/>
        <v>0</v>
      </c>
      <c r="BD143" s="100">
        <f t="shared" si="368"/>
        <v>0</v>
      </c>
      <c r="BE143" s="100">
        <f t="shared" si="369"/>
        <v>0</v>
      </c>
      <c r="BF143" s="102">
        <f t="shared" si="370"/>
        <v>0</v>
      </c>
      <c r="BG143" s="102">
        <f t="shared" si="371"/>
        <v>0</v>
      </c>
      <c r="BH143" s="102">
        <f t="shared" si="372"/>
        <v>0</v>
      </c>
      <c r="BI143" s="102">
        <f t="shared" si="373"/>
        <v>0</v>
      </c>
      <c r="BJ143" s="102">
        <f t="shared" si="374"/>
        <v>0</v>
      </c>
      <c r="BK143" s="102">
        <f t="shared" si="375"/>
        <v>0</v>
      </c>
      <c r="BL143" s="102">
        <f t="shared" si="376"/>
        <v>0</v>
      </c>
      <c r="BM143" s="102">
        <f t="shared" si="377"/>
        <v>0</v>
      </c>
      <c r="BN143" s="102">
        <f t="shared" si="378"/>
        <v>0</v>
      </c>
      <c r="BO143" s="102">
        <f t="shared" si="379"/>
        <v>0</v>
      </c>
      <c r="BP143" s="102">
        <f t="shared" si="380"/>
        <v>0</v>
      </c>
      <c r="BQ143" s="102">
        <f t="shared" si="381"/>
        <v>0</v>
      </c>
      <c r="BR143" s="175">
        <f t="shared" si="382"/>
        <v>0</v>
      </c>
      <c r="BS143" s="102">
        <f t="shared" si="383"/>
        <v>0</v>
      </c>
      <c r="BT143" s="102">
        <f t="shared" si="384"/>
        <v>0</v>
      </c>
      <c r="BU143" s="204">
        <f t="shared" si="385"/>
        <v>0</v>
      </c>
      <c r="BV143" s="102">
        <f t="shared" si="386"/>
        <v>0</v>
      </c>
      <c r="BW143" s="102">
        <f t="shared" si="387"/>
        <v>0</v>
      </c>
      <c r="BX143" s="102">
        <f t="shared" si="388"/>
        <v>0</v>
      </c>
      <c r="BY143" s="102">
        <f t="shared" si="389"/>
        <v>0</v>
      </c>
      <c r="BZ143" s="102">
        <f t="shared" si="390"/>
        <v>0</v>
      </c>
      <c r="CA143" s="102">
        <f t="shared" si="391"/>
        <v>0</v>
      </c>
      <c r="CB143" s="102">
        <f t="shared" si="392"/>
        <v>0</v>
      </c>
      <c r="CC143" s="102">
        <f t="shared" si="393"/>
        <v>0</v>
      </c>
      <c r="CD143" s="108"/>
      <c r="CE143" s="94"/>
    </row>
    <row r="144" spans="1:83" ht="26.25" hidden="1" x14ac:dyDescent="0.4">
      <c r="B144" s="11"/>
      <c r="C144" s="54" t="s">
        <v>138</v>
      </c>
      <c r="D144" s="49">
        <v>0</v>
      </c>
      <c r="E144" s="49">
        <v>0</v>
      </c>
      <c r="F144" s="49">
        <v>0</v>
      </c>
      <c r="G144" s="169">
        <v>0</v>
      </c>
      <c r="H144" s="169">
        <v>0</v>
      </c>
      <c r="I144" s="169">
        <f>+D144+E144-F144</f>
        <v>0</v>
      </c>
      <c r="J144" s="169">
        <v>0</v>
      </c>
      <c r="K144" s="169">
        <f>+I144</f>
        <v>0</v>
      </c>
      <c r="L144" s="169">
        <v>0</v>
      </c>
      <c r="M144" s="169">
        <v>0</v>
      </c>
      <c r="N144" s="169">
        <v>0</v>
      </c>
      <c r="O144" s="229">
        <v>0</v>
      </c>
      <c r="P144" s="169">
        <v>0</v>
      </c>
      <c r="Q144" s="49">
        <v>0</v>
      </c>
      <c r="R144" s="197">
        <v>0</v>
      </c>
      <c r="S144" s="49">
        <v>0</v>
      </c>
      <c r="T144" s="49">
        <v>0</v>
      </c>
      <c r="U144" s="49">
        <v>0</v>
      </c>
      <c r="V144" s="49">
        <f t="shared" si="353"/>
        <v>0</v>
      </c>
      <c r="W144" s="163">
        <f t="shared" si="166"/>
        <v>0</v>
      </c>
      <c r="X144" s="12"/>
      <c r="Y144" s="11"/>
      <c r="Z144" s="54" t="s">
        <v>138</v>
      </c>
      <c r="AA144" s="49">
        <f>I144</f>
        <v>0</v>
      </c>
      <c r="AB144" s="50">
        <f t="shared" si="354"/>
        <v>0</v>
      </c>
      <c r="AC144" s="50">
        <f t="shared" si="355"/>
        <v>0</v>
      </c>
      <c r="AD144" s="50">
        <f t="shared" si="356"/>
        <v>0</v>
      </c>
      <c r="AE144" s="50">
        <f t="shared" si="357"/>
        <v>0</v>
      </c>
      <c r="AF144" s="49">
        <f t="shared" si="358"/>
        <v>0</v>
      </c>
      <c r="AG144" s="49">
        <v>0</v>
      </c>
      <c r="AH144" s="49">
        <v>0</v>
      </c>
      <c r="AI144" s="158">
        <v>0</v>
      </c>
      <c r="AJ144" s="158">
        <v>0</v>
      </c>
      <c r="AK144" s="158">
        <v>0</v>
      </c>
      <c r="AL144" s="158">
        <v>0</v>
      </c>
      <c r="AM144" s="176">
        <v>0</v>
      </c>
      <c r="AN144" s="158">
        <v>0</v>
      </c>
      <c r="AO144" s="219">
        <v>0</v>
      </c>
      <c r="AP144" s="158">
        <v>0</v>
      </c>
      <c r="AQ144" s="158">
        <v>0</v>
      </c>
      <c r="AR144" s="158">
        <v>0</v>
      </c>
      <c r="AS144" s="158">
        <f t="shared" si="360"/>
        <v>0</v>
      </c>
      <c r="AT144" s="12"/>
      <c r="AU144" s="12"/>
      <c r="AV144" s="11"/>
      <c r="AW144" s="52" t="str">
        <f t="shared" si="361"/>
        <v xml:space="preserve"> Inversion</v>
      </c>
      <c r="AX144" s="49">
        <f>+D144</f>
        <v>0</v>
      </c>
      <c r="AY144" s="50">
        <f t="shared" si="363"/>
        <v>0</v>
      </c>
      <c r="AZ144" s="50">
        <f t="shared" si="364"/>
        <v>0</v>
      </c>
      <c r="BA144" s="50">
        <f t="shared" si="365"/>
        <v>0</v>
      </c>
      <c r="BB144" s="50">
        <f t="shared" si="366"/>
        <v>0</v>
      </c>
      <c r="BC144" s="49">
        <f t="shared" si="367"/>
        <v>0</v>
      </c>
      <c r="BD144" s="100">
        <f t="shared" si="368"/>
        <v>0</v>
      </c>
      <c r="BE144" s="100">
        <f t="shared" si="369"/>
        <v>0</v>
      </c>
      <c r="BF144" s="102">
        <f t="shared" si="370"/>
        <v>0</v>
      </c>
      <c r="BG144" s="102">
        <f t="shared" si="371"/>
        <v>0</v>
      </c>
      <c r="BH144" s="102">
        <f t="shared" si="372"/>
        <v>0</v>
      </c>
      <c r="BI144" s="102">
        <f t="shared" si="373"/>
        <v>0</v>
      </c>
      <c r="BJ144" s="102">
        <f t="shared" si="374"/>
        <v>0</v>
      </c>
      <c r="BK144" s="102">
        <f t="shared" si="375"/>
        <v>0</v>
      </c>
      <c r="BL144" s="102">
        <f t="shared" si="376"/>
        <v>0</v>
      </c>
      <c r="BM144" s="102">
        <f t="shared" si="377"/>
        <v>0</v>
      </c>
      <c r="BN144" s="102">
        <f t="shared" si="378"/>
        <v>0</v>
      </c>
      <c r="BO144" s="102">
        <f t="shared" si="379"/>
        <v>0</v>
      </c>
      <c r="BP144" s="102">
        <f t="shared" si="380"/>
        <v>0</v>
      </c>
      <c r="BQ144" s="102">
        <f t="shared" si="381"/>
        <v>0</v>
      </c>
      <c r="BR144" s="175">
        <f t="shared" si="382"/>
        <v>0</v>
      </c>
      <c r="BS144" s="102">
        <f t="shared" si="383"/>
        <v>0</v>
      </c>
      <c r="BT144" s="102">
        <f t="shared" si="384"/>
        <v>0</v>
      </c>
      <c r="BU144" s="204">
        <f t="shared" si="385"/>
        <v>0</v>
      </c>
      <c r="BV144" s="102">
        <f t="shared" si="386"/>
        <v>0</v>
      </c>
      <c r="BW144" s="102">
        <f t="shared" si="387"/>
        <v>0</v>
      </c>
      <c r="BX144" s="102">
        <f t="shared" si="388"/>
        <v>0</v>
      </c>
      <c r="BY144" s="102">
        <f t="shared" si="389"/>
        <v>0</v>
      </c>
      <c r="BZ144" s="102">
        <f t="shared" si="390"/>
        <v>0</v>
      </c>
      <c r="CA144" s="102">
        <f t="shared" si="391"/>
        <v>0</v>
      </c>
      <c r="CB144" s="102">
        <f t="shared" si="392"/>
        <v>0</v>
      </c>
      <c r="CC144" s="102">
        <f t="shared" si="393"/>
        <v>0</v>
      </c>
      <c r="CD144" s="108"/>
      <c r="CE144" s="94"/>
    </row>
    <row r="145" spans="2:83" s="15" customFormat="1" ht="105" hidden="1" x14ac:dyDescent="0.4">
      <c r="B145" s="166">
        <v>6</v>
      </c>
      <c r="C145" s="53" t="s">
        <v>190</v>
      </c>
      <c r="D145" s="50">
        <f>SUM(D146:D148)</f>
        <v>0</v>
      </c>
      <c r="E145" s="50">
        <f t="shared" ref="E145:U145" si="394">SUM(E146:E148)</f>
        <v>0</v>
      </c>
      <c r="F145" s="50">
        <f t="shared" si="394"/>
        <v>0</v>
      </c>
      <c r="G145" s="170">
        <f>SUM(G146:G148)</f>
        <v>0</v>
      </c>
      <c r="H145" s="170">
        <f>SUM(H146:H148)</f>
        <v>0</v>
      </c>
      <c r="I145" s="170">
        <f t="shared" si="394"/>
        <v>0</v>
      </c>
      <c r="J145" s="170">
        <f t="shared" si="394"/>
        <v>0</v>
      </c>
      <c r="K145" s="170">
        <f t="shared" si="394"/>
        <v>0</v>
      </c>
      <c r="L145" s="170">
        <f t="shared" si="394"/>
        <v>0</v>
      </c>
      <c r="M145" s="170">
        <f t="shared" si="394"/>
        <v>0</v>
      </c>
      <c r="N145" s="170">
        <f t="shared" si="394"/>
        <v>0</v>
      </c>
      <c r="O145" s="228">
        <f t="shared" si="394"/>
        <v>0</v>
      </c>
      <c r="P145" s="170">
        <f t="shared" si="394"/>
        <v>0</v>
      </c>
      <c r="Q145" s="50">
        <f t="shared" si="394"/>
        <v>0</v>
      </c>
      <c r="R145" s="206">
        <f t="shared" si="394"/>
        <v>0</v>
      </c>
      <c r="S145" s="50">
        <f t="shared" si="394"/>
        <v>0</v>
      </c>
      <c r="T145" s="50">
        <f t="shared" si="394"/>
        <v>0</v>
      </c>
      <c r="U145" s="50">
        <f t="shared" si="394"/>
        <v>0</v>
      </c>
      <c r="V145" s="49">
        <f t="shared" si="147"/>
        <v>0</v>
      </c>
      <c r="W145" s="163">
        <f t="shared" si="166"/>
        <v>0</v>
      </c>
      <c r="X145" s="17"/>
      <c r="Y145" s="166">
        <v>6</v>
      </c>
      <c r="Z145" s="53" t="s">
        <v>190</v>
      </c>
      <c r="AA145" s="50">
        <f>SUM(AA146:AA148)</f>
        <v>0</v>
      </c>
      <c r="AB145" s="50">
        <f t="shared" si="345"/>
        <v>0</v>
      </c>
      <c r="AC145" s="50">
        <f t="shared" si="345"/>
        <v>0</v>
      </c>
      <c r="AD145" s="50">
        <f t="shared" si="345"/>
        <v>0</v>
      </c>
      <c r="AE145" s="50">
        <f t="shared" si="345"/>
        <v>0</v>
      </c>
      <c r="AF145" s="49">
        <f t="shared" si="320"/>
        <v>0</v>
      </c>
      <c r="AG145" s="50">
        <f>SUM(AG146:AG148)</f>
        <v>0</v>
      </c>
      <c r="AH145" s="50">
        <f>SUM(AH146:AH148)</f>
        <v>0</v>
      </c>
      <c r="AI145" s="102">
        <f t="shared" ref="AI145:AR145" si="395">SUM(AI146:AI148)</f>
        <v>0</v>
      </c>
      <c r="AJ145" s="102">
        <f t="shared" si="395"/>
        <v>0</v>
      </c>
      <c r="AK145" s="102">
        <f t="shared" si="395"/>
        <v>0</v>
      </c>
      <c r="AL145" s="102">
        <f t="shared" si="395"/>
        <v>0</v>
      </c>
      <c r="AM145" s="175">
        <f t="shared" si="395"/>
        <v>0</v>
      </c>
      <c r="AN145" s="102">
        <f t="shared" si="395"/>
        <v>0</v>
      </c>
      <c r="AO145" s="204">
        <f t="shared" si="395"/>
        <v>0</v>
      </c>
      <c r="AP145" s="102">
        <f t="shared" si="395"/>
        <v>0</v>
      </c>
      <c r="AQ145" s="102">
        <f t="shared" si="395"/>
        <v>0</v>
      </c>
      <c r="AR145" s="102">
        <f t="shared" si="395"/>
        <v>0</v>
      </c>
      <c r="AS145" s="158">
        <f t="shared" si="299"/>
        <v>0</v>
      </c>
      <c r="AT145" s="17"/>
      <c r="AU145" s="17"/>
      <c r="AV145" s="166">
        <v>6</v>
      </c>
      <c r="AW145" s="51" t="str">
        <f t="shared" si="347"/>
        <v>Convenios por liquidar y/o devolutivos</v>
      </c>
      <c r="AX145" s="50">
        <f t="shared" si="347"/>
        <v>0</v>
      </c>
      <c r="AY145" s="50">
        <f t="shared" si="347"/>
        <v>0</v>
      </c>
      <c r="AZ145" s="50">
        <f t="shared" si="347"/>
        <v>0</v>
      </c>
      <c r="BA145" s="50">
        <f t="shared" si="347"/>
        <v>0</v>
      </c>
      <c r="BB145" s="50">
        <f t="shared" si="233"/>
        <v>0</v>
      </c>
      <c r="BC145" s="49">
        <f t="shared" si="233"/>
        <v>0</v>
      </c>
      <c r="BD145" s="100">
        <f t="shared" si="233"/>
        <v>0</v>
      </c>
      <c r="BE145" s="100">
        <f t="shared" si="300"/>
        <v>0</v>
      </c>
      <c r="BF145" s="102">
        <f t="shared" si="301"/>
        <v>0</v>
      </c>
      <c r="BG145" s="102">
        <f t="shared" si="302"/>
        <v>0</v>
      </c>
      <c r="BH145" s="102">
        <f t="shared" si="323"/>
        <v>0</v>
      </c>
      <c r="BI145" s="102">
        <f t="shared" si="324"/>
        <v>0</v>
      </c>
      <c r="BJ145" s="102">
        <f t="shared" si="325"/>
        <v>0</v>
      </c>
      <c r="BK145" s="102">
        <f t="shared" si="326"/>
        <v>0</v>
      </c>
      <c r="BL145" s="102">
        <f t="shared" si="327"/>
        <v>0</v>
      </c>
      <c r="BM145" s="102">
        <f t="shared" si="328"/>
        <v>0</v>
      </c>
      <c r="BN145" s="102">
        <f t="shared" si="329"/>
        <v>0</v>
      </c>
      <c r="BO145" s="102">
        <f t="shared" si="330"/>
        <v>0</v>
      </c>
      <c r="BP145" s="102">
        <f t="shared" si="331"/>
        <v>0</v>
      </c>
      <c r="BQ145" s="102">
        <f t="shared" si="332"/>
        <v>0</v>
      </c>
      <c r="BR145" s="175">
        <f t="shared" si="333"/>
        <v>0</v>
      </c>
      <c r="BS145" s="102">
        <f t="shared" si="334"/>
        <v>0</v>
      </c>
      <c r="BT145" s="102">
        <f t="shared" si="335"/>
        <v>0</v>
      </c>
      <c r="BU145" s="204">
        <f t="shared" si="336"/>
        <v>0</v>
      </c>
      <c r="BV145" s="102">
        <f t="shared" si="337"/>
        <v>0</v>
      </c>
      <c r="BW145" s="102">
        <f t="shared" si="338"/>
        <v>0</v>
      </c>
      <c r="BX145" s="102">
        <f t="shared" si="339"/>
        <v>0</v>
      </c>
      <c r="BY145" s="102">
        <f t="shared" si="340"/>
        <v>0</v>
      </c>
      <c r="BZ145" s="102">
        <f t="shared" si="341"/>
        <v>0</v>
      </c>
      <c r="CA145" s="102">
        <f t="shared" si="342"/>
        <v>0</v>
      </c>
      <c r="CB145" s="102">
        <f t="shared" si="205"/>
        <v>0</v>
      </c>
      <c r="CC145" s="102">
        <f t="shared" si="205"/>
        <v>0</v>
      </c>
      <c r="CD145" s="111"/>
      <c r="CE145" s="97"/>
    </row>
    <row r="146" spans="2:83" ht="51" hidden="1" x14ac:dyDescent="0.4">
      <c r="B146" s="11"/>
      <c r="C146" s="54" t="s">
        <v>191</v>
      </c>
      <c r="D146" s="49">
        <v>0</v>
      </c>
      <c r="E146" s="49">
        <v>0</v>
      </c>
      <c r="F146" s="49">
        <v>0</v>
      </c>
      <c r="G146" s="169">
        <v>0</v>
      </c>
      <c r="H146" s="169">
        <v>0</v>
      </c>
      <c r="I146" s="169">
        <f>+D146+E146-F146</f>
        <v>0</v>
      </c>
      <c r="J146" s="169">
        <v>0</v>
      </c>
      <c r="K146" s="169">
        <f>+I146</f>
        <v>0</v>
      </c>
      <c r="L146" s="169">
        <v>0</v>
      </c>
      <c r="M146" s="169">
        <v>0</v>
      </c>
      <c r="N146" s="169">
        <v>0</v>
      </c>
      <c r="O146" s="229">
        <v>0</v>
      </c>
      <c r="P146" s="169">
        <v>0</v>
      </c>
      <c r="Q146" s="49">
        <v>0</v>
      </c>
      <c r="R146" s="197">
        <v>0</v>
      </c>
      <c r="S146" s="49">
        <v>0</v>
      </c>
      <c r="T146" s="49">
        <v>0</v>
      </c>
      <c r="U146" s="49">
        <v>0</v>
      </c>
      <c r="V146" s="49">
        <f t="shared" si="147"/>
        <v>0</v>
      </c>
      <c r="W146" s="163">
        <f t="shared" si="166"/>
        <v>0</v>
      </c>
      <c r="X146" s="12"/>
      <c r="Y146" s="11"/>
      <c r="Z146" s="54" t="s">
        <v>191</v>
      </c>
      <c r="AA146" s="49">
        <f>I146</f>
        <v>0</v>
      </c>
      <c r="AB146" s="50">
        <f t="shared" si="345"/>
        <v>0</v>
      </c>
      <c r="AC146" s="50">
        <f t="shared" si="345"/>
        <v>0</v>
      </c>
      <c r="AD146" s="50">
        <f t="shared" si="345"/>
        <v>0</v>
      </c>
      <c r="AE146" s="50">
        <f t="shared" si="345"/>
        <v>0</v>
      </c>
      <c r="AF146" s="49">
        <f t="shared" si="320"/>
        <v>0</v>
      </c>
      <c r="AG146" s="49">
        <v>0</v>
      </c>
      <c r="AH146" s="49">
        <v>0</v>
      </c>
      <c r="AI146" s="158">
        <v>0</v>
      </c>
      <c r="AJ146" s="158">
        <v>0</v>
      </c>
      <c r="AK146" s="158">
        <v>0</v>
      </c>
      <c r="AL146" s="158">
        <v>0</v>
      </c>
      <c r="AM146" s="176">
        <v>0</v>
      </c>
      <c r="AN146" s="158">
        <v>0</v>
      </c>
      <c r="AO146" s="219">
        <v>0</v>
      </c>
      <c r="AP146" s="158">
        <v>0</v>
      </c>
      <c r="AQ146" s="158">
        <v>0</v>
      </c>
      <c r="AR146" s="158">
        <v>0</v>
      </c>
      <c r="AS146" s="158">
        <f t="shared" si="299"/>
        <v>0</v>
      </c>
      <c r="AT146" s="12"/>
      <c r="AU146" s="12"/>
      <c r="AV146" s="11"/>
      <c r="AW146" s="52" t="str">
        <f t="shared" si="347"/>
        <v>Gobernacion del Meta</v>
      </c>
      <c r="AX146" s="49">
        <f>+D146</f>
        <v>0</v>
      </c>
      <c r="AY146" s="50">
        <f t="shared" si="347"/>
        <v>0</v>
      </c>
      <c r="AZ146" s="50">
        <f t="shared" si="347"/>
        <v>0</v>
      </c>
      <c r="BA146" s="50">
        <f t="shared" si="347"/>
        <v>0</v>
      </c>
      <c r="BB146" s="50">
        <f t="shared" si="233"/>
        <v>0</v>
      </c>
      <c r="BC146" s="49">
        <f t="shared" si="233"/>
        <v>0</v>
      </c>
      <c r="BD146" s="100">
        <f t="shared" si="233"/>
        <v>0</v>
      </c>
      <c r="BE146" s="100">
        <f t="shared" si="300"/>
        <v>0</v>
      </c>
      <c r="BF146" s="102">
        <f t="shared" si="301"/>
        <v>0</v>
      </c>
      <c r="BG146" s="102">
        <f t="shared" si="302"/>
        <v>0</v>
      </c>
      <c r="BH146" s="102">
        <f t="shared" si="323"/>
        <v>0</v>
      </c>
      <c r="BI146" s="102">
        <f t="shared" si="324"/>
        <v>0</v>
      </c>
      <c r="BJ146" s="102">
        <f t="shared" si="325"/>
        <v>0</v>
      </c>
      <c r="BK146" s="102">
        <f t="shared" si="326"/>
        <v>0</v>
      </c>
      <c r="BL146" s="102">
        <f t="shared" si="327"/>
        <v>0</v>
      </c>
      <c r="BM146" s="102">
        <f t="shared" si="328"/>
        <v>0</v>
      </c>
      <c r="BN146" s="102">
        <f t="shared" si="329"/>
        <v>0</v>
      </c>
      <c r="BO146" s="102">
        <f t="shared" si="330"/>
        <v>0</v>
      </c>
      <c r="BP146" s="102">
        <f t="shared" si="331"/>
        <v>0</v>
      </c>
      <c r="BQ146" s="102">
        <f t="shared" si="332"/>
        <v>0</v>
      </c>
      <c r="BR146" s="175">
        <f t="shared" si="333"/>
        <v>0</v>
      </c>
      <c r="BS146" s="102">
        <f t="shared" si="334"/>
        <v>0</v>
      </c>
      <c r="BT146" s="102">
        <f t="shared" si="335"/>
        <v>0</v>
      </c>
      <c r="BU146" s="204">
        <f t="shared" si="336"/>
        <v>0</v>
      </c>
      <c r="BV146" s="102">
        <f t="shared" si="337"/>
        <v>0</v>
      </c>
      <c r="BW146" s="102">
        <f t="shared" si="338"/>
        <v>0</v>
      </c>
      <c r="BX146" s="102">
        <f t="shared" si="339"/>
        <v>0</v>
      </c>
      <c r="BY146" s="102">
        <f t="shared" si="340"/>
        <v>0</v>
      </c>
      <c r="BZ146" s="102">
        <f t="shared" si="341"/>
        <v>0</v>
      </c>
      <c r="CA146" s="102">
        <f t="shared" si="342"/>
        <v>0</v>
      </c>
      <c r="CB146" s="102">
        <f t="shared" si="205"/>
        <v>0</v>
      </c>
      <c r="CC146" s="102">
        <f t="shared" si="205"/>
        <v>0</v>
      </c>
      <c r="CD146" s="108"/>
      <c r="CE146" s="94"/>
    </row>
    <row r="147" spans="2:83" ht="26.25" hidden="1" x14ac:dyDescent="0.4">
      <c r="B147" s="11"/>
      <c r="C147" s="54" t="s">
        <v>49</v>
      </c>
      <c r="D147" s="49">
        <v>0</v>
      </c>
      <c r="E147" s="49">
        <v>0</v>
      </c>
      <c r="F147" s="49">
        <v>0</v>
      </c>
      <c r="G147" s="49">
        <v>0</v>
      </c>
      <c r="H147" s="49">
        <v>0</v>
      </c>
      <c r="I147" s="49">
        <f>+D147+E147-F147</f>
        <v>0</v>
      </c>
      <c r="J147" s="49">
        <v>0</v>
      </c>
      <c r="K147" s="49">
        <f>+I147</f>
        <v>0</v>
      </c>
      <c r="L147" s="49">
        <v>0</v>
      </c>
      <c r="M147" s="49">
        <v>0</v>
      </c>
      <c r="N147" s="49">
        <v>0</v>
      </c>
      <c r="O147" s="229">
        <v>0</v>
      </c>
      <c r="P147" s="49">
        <v>0</v>
      </c>
      <c r="Q147" s="49">
        <v>0</v>
      </c>
      <c r="R147" s="197">
        <v>0</v>
      </c>
      <c r="S147" s="49">
        <v>0</v>
      </c>
      <c r="T147" s="49">
        <v>0</v>
      </c>
      <c r="U147" s="49">
        <v>0</v>
      </c>
      <c r="V147" s="49">
        <f t="shared" ref="V147" si="396">SUM(J147:U147)</f>
        <v>0</v>
      </c>
      <c r="W147" s="163">
        <f t="shared" si="166"/>
        <v>0</v>
      </c>
      <c r="X147" s="12"/>
      <c r="Y147" s="11"/>
      <c r="Z147" s="54" t="s">
        <v>49</v>
      </c>
      <c r="AA147" s="49">
        <f>I147</f>
        <v>0</v>
      </c>
      <c r="AB147" s="50"/>
      <c r="AC147" s="50"/>
      <c r="AD147" s="50"/>
      <c r="AE147" s="50"/>
      <c r="AF147" s="49">
        <f t="shared" si="320"/>
        <v>0</v>
      </c>
      <c r="AG147" s="49">
        <v>0</v>
      </c>
      <c r="AH147" s="49">
        <v>0</v>
      </c>
      <c r="AI147" s="158">
        <v>0</v>
      </c>
      <c r="AJ147" s="158">
        <v>0</v>
      </c>
      <c r="AK147" s="158">
        <v>0</v>
      </c>
      <c r="AL147" s="158">
        <v>0</v>
      </c>
      <c r="AM147" s="176">
        <v>0</v>
      </c>
      <c r="AN147" s="158">
        <v>0</v>
      </c>
      <c r="AO147" s="219">
        <v>0</v>
      </c>
      <c r="AP147" s="158">
        <v>0</v>
      </c>
      <c r="AQ147" s="158">
        <v>0</v>
      </c>
      <c r="AR147" s="158">
        <v>0</v>
      </c>
      <c r="AS147" s="158">
        <f t="shared" ref="AS147" si="397">SUM(AG147:AR147)</f>
        <v>0</v>
      </c>
      <c r="AT147" s="12"/>
      <c r="AU147" s="12"/>
      <c r="AV147" s="11"/>
      <c r="AW147" s="52" t="str">
        <f t="shared" si="347"/>
        <v>Otros</v>
      </c>
      <c r="AX147" s="49">
        <f>+D147</f>
        <v>0</v>
      </c>
      <c r="AY147" s="50">
        <f t="shared" ref="AY147" si="398">+E147</f>
        <v>0</v>
      </c>
      <c r="AZ147" s="50">
        <f t="shared" ref="AZ147" si="399">+F147</f>
        <v>0</v>
      </c>
      <c r="BA147" s="50">
        <f t="shared" ref="BA147" si="400">+G147</f>
        <v>0</v>
      </c>
      <c r="BB147" s="50">
        <f t="shared" ref="BB147" si="401">+H147</f>
        <v>0</v>
      </c>
      <c r="BC147" s="49">
        <f t="shared" ref="BC147" si="402">+I147</f>
        <v>0</v>
      </c>
      <c r="BD147" s="100">
        <f t="shared" ref="BD147" si="403">+J147</f>
        <v>0</v>
      </c>
      <c r="BE147" s="100">
        <f t="shared" ref="BE147" si="404">+AG147</f>
        <v>0</v>
      </c>
      <c r="BF147" s="102">
        <f t="shared" ref="BF147" si="405">+K147</f>
        <v>0</v>
      </c>
      <c r="BG147" s="102">
        <f t="shared" ref="BG147" si="406">+AH147</f>
        <v>0</v>
      </c>
      <c r="BH147" s="102">
        <f t="shared" ref="BH147" si="407">+L147</f>
        <v>0</v>
      </c>
      <c r="BI147" s="102">
        <f t="shared" ref="BI147" si="408">+AI147</f>
        <v>0</v>
      </c>
      <c r="BJ147" s="102">
        <f t="shared" ref="BJ147" si="409">+M147</f>
        <v>0</v>
      </c>
      <c r="BK147" s="102">
        <f t="shared" ref="BK147" si="410">+AJ147</f>
        <v>0</v>
      </c>
      <c r="BL147" s="102">
        <f t="shared" ref="BL147" si="411">+N147</f>
        <v>0</v>
      </c>
      <c r="BM147" s="102">
        <f t="shared" ref="BM147" si="412">+AK147</f>
        <v>0</v>
      </c>
      <c r="BN147" s="102">
        <f t="shared" ref="BN147" si="413">+O147</f>
        <v>0</v>
      </c>
      <c r="BO147" s="102">
        <f t="shared" ref="BO147" si="414">+AL147</f>
        <v>0</v>
      </c>
      <c r="BP147" s="102">
        <f t="shared" ref="BP147" si="415">+P147</f>
        <v>0</v>
      </c>
      <c r="BQ147" s="102">
        <f t="shared" ref="BQ147" si="416">+AM147</f>
        <v>0</v>
      </c>
      <c r="BR147" s="175">
        <f t="shared" ref="BR147" si="417">+Q147</f>
        <v>0</v>
      </c>
      <c r="BS147" s="102">
        <f t="shared" ref="BS147" si="418">+AN147</f>
        <v>0</v>
      </c>
      <c r="BT147" s="102">
        <f t="shared" ref="BT147" si="419">+L147</f>
        <v>0</v>
      </c>
      <c r="BU147" s="204">
        <f t="shared" ref="BU147" si="420">+AI147</f>
        <v>0</v>
      </c>
      <c r="BV147" s="102">
        <f t="shared" ref="BV147" si="421">+N147</f>
        <v>0</v>
      </c>
      <c r="BW147" s="102">
        <f t="shared" ref="BW147" si="422">+AK147</f>
        <v>0</v>
      </c>
      <c r="BX147" s="102">
        <f t="shared" ref="BX147" si="423">+P147</f>
        <v>0</v>
      </c>
      <c r="BY147" s="102">
        <f t="shared" ref="BY147" si="424">+AM147</f>
        <v>0</v>
      </c>
      <c r="BZ147" s="102">
        <f t="shared" ref="BZ147" si="425">+R147</f>
        <v>0</v>
      </c>
      <c r="CA147" s="102">
        <f t="shared" ref="CA147" si="426">+AO147</f>
        <v>0</v>
      </c>
      <c r="CB147" s="102">
        <f t="shared" ref="CB147" si="427">+BD147+BF147+BH147+BJ147+BL147+BN147+BP147+BR147+BT147+BV147+BX147+BZ147</f>
        <v>0</v>
      </c>
      <c r="CC147" s="102">
        <f t="shared" ref="CC147" si="428">+BE147+BG147+BI147+BK147+BM147+BO147+BQ147+BS147+BU147+BW147+BY147+CA147</f>
        <v>0</v>
      </c>
      <c r="CD147" s="108"/>
      <c r="CE147" s="94"/>
    </row>
    <row r="148" spans="2:83" ht="51" hidden="1" x14ac:dyDescent="0.4">
      <c r="B148" s="11"/>
      <c r="C148" s="54" t="s">
        <v>193</v>
      </c>
      <c r="D148" s="49">
        <v>0</v>
      </c>
      <c r="E148" s="49">
        <v>0</v>
      </c>
      <c r="F148" s="49">
        <v>0</v>
      </c>
      <c r="G148" s="49">
        <v>0</v>
      </c>
      <c r="H148" s="49">
        <v>0</v>
      </c>
      <c r="I148" s="49">
        <f>+D148+E148-F148</f>
        <v>0</v>
      </c>
      <c r="J148" s="49">
        <v>0</v>
      </c>
      <c r="K148" s="49">
        <f>+I148</f>
        <v>0</v>
      </c>
      <c r="L148" s="49">
        <v>0</v>
      </c>
      <c r="M148" s="49">
        <v>0</v>
      </c>
      <c r="N148" s="49">
        <v>0</v>
      </c>
      <c r="O148" s="229">
        <v>0</v>
      </c>
      <c r="P148" s="49">
        <v>0</v>
      </c>
      <c r="Q148" s="49">
        <v>0</v>
      </c>
      <c r="R148" s="197">
        <v>0</v>
      </c>
      <c r="S148" s="49">
        <v>0</v>
      </c>
      <c r="T148" s="49">
        <v>0</v>
      </c>
      <c r="U148" s="49">
        <v>0</v>
      </c>
      <c r="V148" s="49">
        <f t="shared" si="147"/>
        <v>0</v>
      </c>
      <c r="W148" s="163">
        <f t="shared" si="166"/>
        <v>0</v>
      </c>
      <c r="X148" s="12"/>
      <c r="Y148" s="11"/>
      <c r="Z148" s="54" t="s">
        <v>193</v>
      </c>
      <c r="AA148" s="49">
        <f>I148</f>
        <v>0</v>
      </c>
      <c r="AB148" s="50">
        <f t="shared" si="345"/>
        <v>0</v>
      </c>
      <c r="AC148" s="50">
        <f t="shared" si="345"/>
        <v>0</v>
      </c>
      <c r="AD148" s="50">
        <f t="shared" si="345"/>
        <v>0</v>
      </c>
      <c r="AE148" s="50">
        <f t="shared" si="345"/>
        <v>0</v>
      </c>
      <c r="AF148" s="49">
        <f t="shared" si="320"/>
        <v>0</v>
      </c>
      <c r="AG148" s="49">
        <v>0</v>
      </c>
      <c r="AH148" s="49">
        <v>0</v>
      </c>
      <c r="AI148" s="158">
        <v>0</v>
      </c>
      <c r="AJ148" s="158">
        <v>0</v>
      </c>
      <c r="AK148" s="158">
        <v>0</v>
      </c>
      <c r="AL148" s="158">
        <v>0</v>
      </c>
      <c r="AM148" s="176">
        <v>0</v>
      </c>
      <c r="AN148" s="158">
        <v>0</v>
      </c>
      <c r="AO148" s="219">
        <v>0</v>
      </c>
      <c r="AP148" s="158">
        <v>0</v>
      </c>
      <c r="AQ148" s="158">
        <v>0</v>
      </c>
      <c r="AR148" s="158">
        <v>0</v>
      </c>
      <c r="AS148" s="158">
        <f t="shared" si="299"/>
        <v>0</v>
      </c>
      <c r="AT148" s="12"/>
      <c r="AU148" s="12"/>
      <c r="AV148" s="11"/>
      <c r="AW148" s="52" t="str">
        <f t="shared" si="347"/>
        <v>Recaudos no identificados</v>
      </c>
      <c r="AX148" s="49">
        <f>+D148</f>
        <v>0</v>
      </c>
      <c r="AY148" s="50">
        <f t="shared" si="347"/>
        <v>0</v>
      </c>
      <c r="AZ148" s="50">
        <f t="shared" si="347"/>
        <v>0</v>
      </c>
      <c r="BA148" s="50">
        <f t="shared" si="347"/>
        <v>0</v>
      </c>
      <c r="BB148" s="50">
        <f t="shared" si="233"/>
        <v>0</v>
      </c>
      <c r="BC148" s="49">
        <f t="shared" si="233"/>
        <v>0</v>
      </c>
      <c r="BD148" s="100">
        <f t="shared" si="233"/>
        <v>0</v>
      </c>
      <c r="BE148" s="100">
        <f t="shared" si="300"/>
        <v>0</v>
      </c>
      <c r="BF148" s="102">
        <f t="shared" si="301"/>
        <v>0</v>
      </c>
      <c r="BG148" s="102">
        <f t="shared" si="302"/>
        <v>0</v>
      </c>
      <c r="BH148" s="102">
        <f t="shared" si="323"/>
        <v>0</v>
      </c>
      <c r="BI148" s="102">
        <f t="shared" si="324"/>
        <v>0</v>
      </c>
      <c r="BJ148" s="102">
        <f t="shared" si="325"/>
        <v>0</v>
      </c>
      <c r="BK148" s="102">
        <f t="shared" si="326"/>
        <v>0</v>
      </c>
      <c r="BL148" s="102">
        <f t="shared" si="327"/>
        <v>0</v>
      </c>
      <c r="BM148" s="102">
        <f t="shared" si="328"/>
        <v>0</v>
      </c>
      <c r="BN148" s="102">
        <f t="shared" si="329"/>
        <v>0</v>
      </c>
      <c r="BO148" s="102">
        <f t="shared" si="330"/>
        <v>0</v>
      </c>
      <c r="BP148" s="102">
        <f t="shared" si="331"/>
        <v>0</v>
      </c>
      <c r="BQ148" s="102">
        <f t="shared" si="332"/>
        <v>0</v>
      </c>
      <c r="BR148" s="175">
        <f t="shared" si="333"/>
        <v>0</v>
      </c>
      <c r="BS148" s="102">
        <f t="shared" si="334"/>
        <v>0</v>
      </c>
      <c r="BT148" s="102">
        <f t="shared" si="335"/>
        <v>0</v>
      </c>
      <c r="BU148" s="204">
        <f t="shared" si="336"/>
        <v>0</v>
      </c>
      <c r="BV148" s="102">
        <f t="shared" si="337"/>
        <v>0</v>
      </c>
      <c r="BW148" s="102">
        <f t="shared" si="338"/>
        <v>0</v>
      </c>
      <c r="BX148" s="102">
        <f t="shared" si="339"/>
        <v>0</v>
      </c>
      <c r="BY148" s="102">
        <f t="shared" si="340"/>
        <v>0</v>
      </c>
      <c r="BZ148" s="102">
        <f t="shared" si="341"/>
        <v>0</v>
      </c>
      <c r="CA148" s="102">
        <f t="shared" si="342"/>
        <v>0</v>
      </c>
      <c r="CB148" s="102">
        <f t="shared" si="205"/>
        <v>0</v>
      </c>
      <c r="CC148" s="102">
        <f t="shared" si="205"/>
        <v>0</v>
      </c>
      <c r="CD148" s="108"/>
      <c r="CE148" s="94"/>
    </row>
    <row r="149" spans="2:83" ht="76.5" x14ac:dyDescent="0.4">
      <c r="B149" s="11"/>
      <c r="C149" s="53" t="s">
        <v>426</v>
      </c>
      <c r="D149" s="49">
        <v>0</v>
      </c>
      <c r="E149" s="49">
        <f>SUM(E150:E153)</f>
        <v>704785980</v>
      </c>
      <c r="F149" s="49">
        <f t="shared" ref="F149:U149" si="429">SUM(F150:F153)</f>
        <v>0</v>
      </c>
      <c r="G149" s="49">
        <f t="shared" si="429"/>
        <v>0</v>
      </c>
      <c r="H149" s="49">
        <f t="shared" si="429"/>
        <v>0</v>
      </c>
      <c r="I149" s="50">
        <f>SUM(I150:I153)</f>
        <v>704785980</v>
      </c>
      <c r="J149" s="49">
        <f t="shared" si="429"/>
        <v>0</v>
      </c>
      <c r="K149" s="49">
        <f t="shared" si="429"/>
        <v>0</v>
      </c>
      <c r="L149" s="49">
        <f t="shared" si="429"/>
        <v>0</v>
      </c>
      <c r="M149" s="49">
        <f t="shared" si="429"/>
        <v>0</v>
      </c>
      <c r="N149" s="49">
        <f t="shared" si="429"/>
        <v>0</v>
      </c>
      <c r="O149" s="229">
        <f t="shared" si="429"/>
        <v>0</v>
      </c>
      <c r="P149" s="49">
        <f t="shared" si="429"/>
        <v>0</v>
      </c>
      <c r="Q149" s="49">
        <f t="shared" si="429"/>
        <v>0</v>
      </c>
      <c r="R149" s="197">
        <f t="shared" si="429"/>
        <v>422871588</v>
      </c>
      <c r="S149" s="49">
        <f t="shared" si="429"/>
        <v>211435794</v>
      </c>
      <c r="T149" s="49">
        <f t="shared" si="429"/>
        <v>0</v>
      </c>
      <c r="U149" s="49">
        <f t="shared" si="429"/>
        <v>70478598</v>
      </c>
      <c r="V149" s="49">
        <f t="shared" si="147"/>
        <v>704785980</v>
      </c>
      <c r="W149" s="163">
        <f t="shared" si="166"/>
        <v>0</v>
      </c>
      <c r="X149" s="12"/>
      <c r="Y149" s="11"/>
      <c r="Z149" s="53" t="s">
        <v>426</v>
      </c>
      <c r="AA149" s="49">
        <v>0</v>
      </c>
      <c r="AB149" s="49">
        <f>SUM(AB150:AB153)</f>
        <v>704785980</v>
      </c>
      <c r="AC149" s="49">
        <f t="shared" ref="AC149:AE149" si="430">SUM(AC150:AC153)</f>
        <v>0</v>
      </c>
      <c r="AD149" s="49">
        <f t="shared" si="430"/>
        <v>0</v>
      </c>
      <c r="AE149" s="49">
        <f t="shared" si="430"/>
        <v>0</v>
      </c>
      <c r="AF149" s="50">
        <f>SUM(AF150:AF153)</f>
        <v>704785980</v>
      </c>
      <c r="AG149" s="49"/>
      <c r="AH149" s="49"/>
      <c r="AI149" s="158"/>
      <c r="AJ149" s="158"/>
      <c r="AK149" s="158"/>
      <c r="AL149" s="158"/>
      <c r="AM149" s="176"/>
      <c r="AN149" s="158"/>
      <c r="AO149" s="50">
        <f>SUM(AO150:AO153)</f>
        <v>0</v>
      </c>
      <c r="AP149" s="158"/>
      <c r="AQ149" s="158"/>
      <c r="AR149" s="158"/>
      <c r="AS149" s="158"/>
      <c r="AT149" s="12"/>
      <c r="AU149" s="12"/>
      <c r="AV149" s="11"/>
      <c r="AW149" s="52" t="str">
        <f t="shared" si="347"/>
        <v>Convenios Ministerio del Deporte</v>
      </c>
      <c r="AX149" s="49">
        <f>+D149</f>
        <v>0</v>
      </c>
      <c r="AY149" s="50"/>
      <c r="AZ149" s="50"/>
      <c r="BA149" s="50"/>
      <c r="BB149" s="50"/>
      <c r="BC149" s="49"/>
      <c r="BD149" s="100"/>
      <c r="BE149" s="100"/>
      <c r="BF149" s="102"/>
      <c r="BG149" s="102"/>
      <c r="BH149" s="102"/>
      <c r="BI149" s="102"/>
      <c r="BJ149" s="102"/>
      <c r="BK149" s="102"/>
      <c r="BL149" s="102"/>
      <c r="BM149" s="102"/>
      <c r="BN149" s="102"/>
      <c r="BO149" s="102"/>
      <c r="BP149" s="102"/>
      <c r="BQ149" s="102"/>
      <c r="BR149" s="175"/>
      <c r="BS149" s="102"/>
      <c r="BT149" s="102"/>
      <c r="BU149" s="204"/>
      <c r="BV149" s="102"/>
      <c r="BW149" s="102"/>
      <c r="BX149" s="102"/>
      <c r="BY149" s="102"/>
      <c r="BZ149" s="102"/>
      <c r="CA149" s="102"/>
      <c r="CB149" s="102"/>
      <c r="CC149" s="102"/>
      <c r="CD149" s="108"/>
      <c r="CE149" s="94"/>
    </row>
    <row r="150" spans="2:83" ht="255" x14ac:dyDescent="0.4">
      <c r="B150" s="11"/>
      <c r="C150" s="52" t="s">
        <v>422</v>
      </c>
      <c r="D150" s="49">
        <v>0</v>
      </c>
      <c r="E150" s="49">
        <v>195804790</v>
      </c>
      <c r="F150" s="49"/>
      <c r="G150" s="49"/>
      <c r="H150" s="49"/>
      <c r="I150" s="169">
        <f t="shared" ref="I150:I153" si="431">+D150+E150-F150+G150-H150</f>
        <v>195804790</v>
      </c>
      <c r="J150" s="49"/>
      <c r="K150" s="49"/>
      <c r="L150" s="49"/>
      <c r="M150" s="49"/>
      <c r="N150" s="49"/>
      <c r="O150" s="229"/>
      <c r="P150" s="49"/>
      <c r="Q150" s="49"/>
      <c r="R150" s="197">
        <v>117482874</v>
      </c>
      <c r="S150" s="49">
        <v>58741437</v>
      </c>
      <c r="T150" s="49"/>
      <c r="U150" s="49">
        <v>19580479</v>
      </c>
      <c r="V150" s="49">
        <f t="shared" si="147"/>
        <v>195804790</v>
      </c>
      <c r="W150" s="163">
        <f t="shared" si="166"/>
        <v>0</v>
      </c>
      <c r="X150" s="12"/>
      <c r="Y150" s="11"/>
      <c r="Z150" s="52" t="s">
        <v>422</v>
      </c>
      <c r="AA150" s="49">
        <v>0</v>
      </c>
      <c r="AB150" s="49">
        <v>195804790</v>
      </c>
      <c r="AC150" s="49"/>
      <c r="AD150" s="49"/>
      <c r="AE150" s="49"/>
      <c r="AF150" s="169">
        <f t="shared" ref="AF150:AF153" si="432">+AA150+AB150-AC150+AD150-AE150</f>
        <v>195804790</v>
      </c>
      <c r="AG150" s="49"/>
      <c r="AH150" s="49"/>
      <c r="AI150" s="158"/>
      <c r="AJ150" s="158"/>
      <c r="AK150" s="158"/>
      <c r="AL150" s="158"/>
      <c r="AM150" s="176"/>
      <c r="AN150" s="158"/>
      <c r="AO150" s="219"/>
      <c r="AP150" s="158"/>
      <c r="AQ150" s="158"/>
      <c r="AR150" s="158"/>
      <c r="AS150" s="158"/>
      <c r="AT150" s="12"/>
      <c r="AU150" s="12"/>
      <c r="AV150" s="11"/>
      <c r="AW150" s="52" t="str">
        <f t="shared" si="347"/>
        <v>Apoyo a los procesos de la actividad física y los hábitos y estilos de vida saludable (Convenio Mindeporte COID-805/2020).</v>
      </c>
      <c r="AX150" s="49"/>
      <c r="AY150" s="50"/>
      <c r="AZ150" s="50"/>
      <c r="BA150" s="50"/>
      <c r="BB150" s="50"/>
      <c r="BC150" s="49"/>
      <c r="BD150" s="100"/>
      <c r="BE150" s="100"/>
      <c r="BF150" s="102"/>
      <c r="BG150" s="102"/>
      <c r="BH150" s="102"/>
      <c r="BI150" s="102"/>
      <c r="BJ150" s="102"/>
      <c r="BK150" s="102"/>
      <c r="BL150" s="102"/>
      <c r="BM150" s="102"/>
      <c r="BN150" s="102"/>
      <c r="BO150" s="102"/>
      <c r="BP150" s="102"/>
      <c r="BQ150" s="102"/>
      <c r="BR150" s="175"/>
      <c r="BS150" s="102"/>
      <c r="BT150" s="102"/>
      <c r="BU150" s="204"/>
      <c r="BV150" s="102"/>
      <c r="BW150" s="102"/>
      <c r="BX150" s="102"/>
      <c r="BY150" s="102"/>
      <c r="BZ150" s="102"/>
      <c r="CA150" s="102"/>
      <c r="CB150" s="102"/>
      <c r="CC150" s="102"/>
      <c r="CD150" s="108"/>
      <c r="CE150" s="94"/>
    </row>
    <row r="151" spans="2:83" ht="331.5" x14ac:dyDescent="0.4">
      <c r="B151" s="11"/>
      <c r="C151" s="52" t="s">
        <v>423</v>
      </c>
      <c r="D151" s="49">
        <v>0</v>
      </c>
      <c r="E151" s="49">
        <v>211225700</v>
      </c>
      <c r="F151" s="49"/>
      <c r="G151" s="49"/>
      <c r="H151" s="49"/>
      <c r="I151" s="169">
        <f t="shared" si="431"/>
        <v>211225700</v>
      </c>
      <c r="J151" s="49"/>
      <c r="K151" s="49"/>
      <c r="L151" s="49"/>
      <c r="M151" s="49"/>
      <c r="N151" s="49"/>
      <c r="O151" s="229"/>
      <c r="P151" s="49"/>
      <c r="Q151" s="49"/>
      <c r="R151" s="197">
        <v>126735420</v>
      </c>
      <c r="S151" s="49">
        <v>63367710</v>
      </c>
      <c r="T151" s="49"/>
      <c r="U151" s="49">
        <v>21122570</v>
      </c>
      <c r="V151" s="49">
        <f t="shared" ref="V151:V153" si="433">SUM(J151:U151)</f>
        <v>211225700</v>
      </c>
      <c r="W151" s="163">
        <f t="shared" si="166"/>
        <v>0</v>
      </c>
      <c r="X151" s="12"/>
      <c r="Y151" s="11"/>
      <c r="Z151" s="52" t="s">
        <v>423</v>
      </c>
      <c r="AA151" s="49">
        <v>0</v>
      </c>
      <c r="AB151" s="49">
        <v>211225700</v>
      </c>
      <c r="AC151" s="49"/>
      <c r="AD151" s="49"/>
      <c r="AE151" s="49"/>
      <c r="AF151" s="169">
        <f t="shared" si="432"/>
        <v>211225700</v>
      </c>
      <c r="AG151" s="49"/>
      <c r="AH151" s="49"/>
      <c r="AI151" s="158"/>
      <c r="AJ151" s="158"/>
      <c r="AK151" s="158"/>
      <c r="AL151" s="158"/>
      <c r="AM151" s="176"/>
      <c r="AN151" s="158"/>
      <c r="AO151" s="219"/>
      <c r="AP151" s="158"/>
      <c r="AQ151" s="158"/>
      <c r="AR151" s="158"/>
      <c r="AS151" s="158"/>
      <c r="AT151" s="12"/>
      <c r="AU151" s="12"/>
      <c r="AV151" s="11"/>
      <c r="AW151" s="52" t="str">
        <f t="shared" si="347"/>
        <v>Fortalecimiento de las escuelas de iniciación y perfeccionamiento deportivo en el Departamento del Meta (Convenio Mindeporte COID-835-2020).</v>
      </c>
      <c r="AX151" s="49"/>
      <c r="AY151" s="50"/>
      <c r="AZ151" s="50"/>
      <c r="BA151" s="50"/>
      <c r="BB151" s="50"/>
      <c r="BC151" s="49"/>
      <c r="BD151" s="100"/>
      <c r="BE151" s="100"/>
      <c r="BF151" s="102"/>
      <c r="BG151" s="102"/>
      <c r="BH151" s="102"/>
      <c r="BI151" s="102"/>
      <c r="BJ151" s="102"/>
      <c r="BK151" s="102"/>
      <c r="BL151" s="102"/>
      <c r="BM151" s="102"/>
      <c r="BN151" s="102"/>
      <c r="BO151" s="102"/>
      <c r="BP151" s="102"/>
      <c r="BQ151" s="102"/>
      <c r="BR151" s="175"/>
      <c r="BS151" s="102"/>
      <c r="BT151" s="102"/>
      <c r="BU151" s="204"/>
      <c r="BV151" s="102"/>
      <c r="BW151" s="102"/>
      <c r="BX151" s="102"/>
      <c r="BY151" s="102"/>
      <c r="BZ151" s="102"/>
      <c r="CA151" s="102"/>
      <c r="CB151" s="102"/>
      <c r="CC151" s="102"/>
      <c r="CD151" s="108"/>
      <c r="CE151" s="94"/>
    </row>
    <row r="152" spans="2:83" ht="153" x14ac:dyDescent="0.4">
      <c r="B152" s="11"/>
      <c r="C152" s="52" t="s">
        <v>424</v>
      </c>
      <c r="D152" s="49">
        <v>0</v>
      </c>
      <c r="E152" s="49">
        <v>164129580</v>
      </c>
      <c r="F152" s="49"/>
      <c r="G152" s="49"/>
      <c r="H152" s="49"/>
      <c r="I152" s="169">
        <f t="shared" si="431"/>
        <v>164129580</v>
      </c>
      <c r="J152" s="49"/>
      <c r="K152" s="49"/>
      <c r="L152" s="49"/>
      <c r="M152" s="49"/>
      <c r="N152" s="49"/>
      <c r="O152" s="229"/>
      <c r="P152" s="49"/>
      <c r="Q152" s="49"/>
      <c r="R152" s="197">
        <v>98477748</v>
      </c>
      <c r="S152" s="49">
        <v>49238874</v>
      </c>
      <c r="T152" s="49"/>
      <c r="U152" s="49">
        <v>16412958</v>
      </c>
      <c r="V152" s="49">
        <f t="shared" si="433"/>
        <v>164129580</v>
      </c>
      <c r="W152" s="163">
        <f t="shared" si="166"/>
        <v>0</v>
      </c>
      <c r="X152" s="12"/>
      <c r="Y152" s="11"/>
      <c r="Z152" s="52" t="s">
        <v>424</v>
      </c>
      <c r="AA152" s="49">
        <v>0</v>
      </c>
      <c r="AB152" s="49">
        <v>164129580</v>
      </c>
      <c r="AC152" s="49"/>
      <c r="AD152" s="49"/>
      <c r="AE152" s="49"/>
      <c r="AF152" s="169">
        <f t="shared" si="432"/>
        <v>164129580</v>
      </c>
      <c r="AG152" s="49"/>
      <c r="AH152" s="49"/>
      <c r="AI152" s="158"/>
      <c r="AJ152" s="158"/>
      <c r="AK152" s="158"/>
      <c r="AL152" s="158"/>
      <c r="AM152" s="176"/>
      <c r="AN152" s="158"/>
      <c r="AO152" s="219"/>
      <c r="AP152" s="158"/>
      <c r="AQ152" s="158"/>
      <c r="AR152" s="158"/>
      <c r="AS152" s="158"/>
      <c r="AT152" s="12"/>
      <c r="AU152" s="12"/>
      <c r="AV152" s="11"/>
      <c r="AW152" s="52"/>
      <c r="AX152" s="49"/>
      <c r="AY152" s="50"/>
      <c r="AZ152" s="50"/>
      <c r="BA152" s="50"/>
      <c r="BB152" s="50"/>
      <c r="BC152" s="49"/>
      <c r="BD152" s="100"/>
      <c r="BE152" s="100"/>
      <c r="BF152" s="102"/>
      <c r="BG152" s="102"/>
      <c r="BH152" s="102"/>
      <c r="BI152" s="102"/>
      <c r="BJ152" s="102"/>
      <c r="BK152" s="102"/>
      <c r="BL152" s="102"/>
      <c r="BM152" s="102"/>
      <c r="BN152" s="102"/>
      <c r="BO152" s="102"/>
      <c r="BP152" s="102"/>
      <c r="BQ152" s="102"/>
      <c r="BR152" s="175"/>
      <c r="BS152" s="102"/>
      <c r="BT152" s="102"/>
      <c r="BU152" s="204"/>
      <c r="BV152" s="102"/>
      <c r="BW152" s="102"/>
      <c r="BX152" s="102"/>
      <c r="BY152" s="102"/>
      <c r="BZ152" s="102"/>
      <c r="CA152" s="102"/>
      <c r="CB152" s="102"/>
      <c r="CC152" s="102"/>
      <c r="CD152" s="108"/>
      <c r="CE152" s="94"/>
    </row>
    <row r="153" spans="2:83" ht="102" x14ac:dyDescent="0.4">
      <c r="B153" s="11"/>
      <c r="C153" s="52" t="s">
        <v>425</v>
      </c>
      <c r="D153" s="49">
        <v>0</v>
      </c>
      <c r="E153" s="49">
        <v>133625910</v>
      </c>
      <c r="F153" s="49"/>
      <c r="G153" s="49"/>
      <c r="H153" s="49"/>
      <c r="I153" s="169">
        <f t="shared" si="431"/>
        <v>133625910</v>
      </c>
      <c r="J153" s="49"/>
      <c r="K153" s="49"/>
      <c r="L153" s="49"/>
      <c r="M153" s="49"/>
      <c r="N153" s="49"/>
      <c r="O153" s="229"/>
      <c r="P153" s="49"/>
      <c r="Q153" s="49"/>
      <c r="R153" s="197">
        <v>80175546</v>
      </c>
      <c r="S153" s="49">
        <v>40087773</v>
      </c>
      <c r="T153" s="49"/>
      <c r="U153" s="49">
        <v>13362591</v>
      </c>
      <c r="V153" s="49">
        <f t="shared" si="433"/>
        <v>133625910</v>
      </c>
      <c r="W153" s="163">
        <f t="shared" si="166"/>
        <v>0</v>
      </c>
      <c r="X153" s="12"/>
      <c r="Y153" s="11"/>
      <c r="Z153" s="52" t="s">
        <v>425</v>
      </c>
      <c r="AA153" s="49">
        <v>0</v>
      </c>
      <c r="AB153" s="49">
        <v>133625910</v>
      </c>
      <c r="AC153" s="49"/>
      <c r="AD153" s="49"/>
      <c r="AE153" s="49"/>
      <c r="AF153" s="169">
        <f t="shared" si="432"/>
        <v>133625910</v>
      </c>
      <c r="AG153" s="49"/>
      <c r="AH153" s="49"/>
      <c r="AI153" s="158"/>
      <c r="AJ153" s="158"/>
      <c r="AK153" s="158"/>
      <c r="AL153" s="158"/>
      <c r="AM153" s="176"/>
      <c r="AN153" s="158"/>
      <c r="AO153" s="219"/>
      <c r="AP153" s="158"/>
      <c r="AQ153" s="158"/>
      <c r="AR153" s="158"/>
      <c r="AS153" s="158"/>
      <c r="AT153" s="12"/>
      <c r="AU153" s="12"/>
      <c r="AV153" s="11"/>
      <c r="AW153" s="52"/>
      <c r="AX153" s="49"/>
      <c r="AY153" s="50"/>
      <c r="AZ153" s="50"/>
      <c r="BA153" s="50"/>
      <c r="BB153" s="50"/>
      <c r="BC153" s="49"/>
      <c r="BD153" s="100"/>
      <c r="BE153" s="100"/>
      <c r="BF153" s="102"/>
      <c r="BG153" s="102"/>
      <c r="BH153" s="102"/>
      <c r="BI153" s="102"/>
      <c r="BJ153" s="102"/>
      <c r="BK153" s="102"/>
      <c r="BL153" s="102"/>
      <c r="BM153" s="102"/>
      <c r="BN153" s="102"/>
      <c r="BO153" s="102"/>
      <c r="BP153" s="102"/>
      <c r="BQ153" s="102"/>
      <c r="BR153" s="175"/>
      <c r="BS153" s="102"/>
      <c r="BT153" s="102"/>
      <c r="BU153" s="204"/>
      <c r="BV153" s="102"/>
      <c r="BW153" s="102"/>
      <c r="BX153" s="102"/>
      <c r="BY153" s="102"/>
      <c r="BZ153" s="102"/>
      <c r="CA153" s="102"/>
      <c r="CB153" s="102"/>
      <c r="CC153" s="102"/>
      <c r="CD153" s="108"/>
      <c r="CE153" s="94"/>
    </row>
    <row r="154" spans="2:83" s="15" customFormat="1" ht="26.25" x14ac:dyDescent="0.4">
      <c r="B154" s="16" t="s">
        <v>140</v>
      </c>
      <c r="C154" s="53" t="s">
        <v>192</v>
      </c>
      <c r="D154" s="50">
        <f>+D30+D92+D95+D139+D142+D145</f>
        <v>4906620563</v>
      </c>
      <c r="E154" s="50">
        <f t="shared" ref="E154:V154" si="434">+E30+E92+E95+E139+E145</f>
        <v>1929212688.6100001</v>
      </c>
      <c r="F154" s="50">
        <f>+F30+F92+F95+F139+F145</f>
        <v>182907580</v>
      </c>
      <c r="G154" s="50">
        <f>+G30+G92+G95+G139+G145</f>
        <v>471200839</v>
      </c>
      <c r="H154" s="50">
        <f>+H30+H92+H95+H139+H145</f>
        <v>471200839</v>
      </c>
      <c r="I154" s="50">
        <f t="shared" si="434"/>
        <v>6652925671.6100006</v>
      </c>
      <c r="J154" s="50">
        <f t="shared" si="434"/>
        <v>123952350</v>
      </c>
      <c r="K154" s="50">
        <f t="shared" si="434"/>
        <v>121118856</v>
      </c>
      <c r="L154" s="50">
        <f t="shared" si="434"/>
        <v>281324621</v>
      </c>
      <c r="M154" s="50">
        <f t="shared" si="434"/>
        <v>235944162</v>
      </c>
      <c r="N154" s="50">
        <f t="shared" si="434"/>
        <v>123974621</v>
      </c>
      <c r="O154" s="228">
        <f t="shared" si="434"/>
        <v>270377483</v>
      </c>
      <c r="P154" s="50">
        <f t="shared" si="434"/>
        <v>695783193.5</v>
      </c>
      <c r="Q154" s="50">
        <f t="shared" si="434"/>
        <v>381149508</v>
      </c>
      <c r="R154" s="206">
        <f t="shared" si="434"/>
        <v>903152449</v>
      </c>
      <c r="S154" s="50">
        <f t="shared" si="434"/>
        <v>837529611</v>
      </c>
      <c r="T154" s="50">
        <f t="shared" si="434"/>
        <v>1337409716.9300001</v>
      </c>
      <c r="U154" s="50">
        <f t="shared" si="434"/>
        <v>1341209100.5</v>
      </c>
      <c r="V154" s="50">
        <f t="shared" si="434"/>
        <v>6652925671.9300003</v>
      </c>
      <c r="W154" s="163">
        <f t="shared" si="166"/>
        <v>-0.31999969482421875</v>
      </c>
      <c r="X154" s="17"/>
      <c r="Y154" s="16" t="s">
        <v>140</v>
      </c>
      <c r="Z154" s="53" t="s">
        <v>192</v>
      </c>
      <c r="AA154" s="50">
        <f>+AA30+AA92+AA95+AA139+AA142+AA145</f>
        <v>4810774691.6100006</v>
      </c>
      <c r="AB154" s="50">
        <f t="shared" si="345"/>
        <v>1929212688.6100001</v>
      </c>
      <c r="AC154" s="50">
        <f t="shared" si="345"/>
        <v>182907580</v>
      </c>
      <c r="AD154" s="50">
        <f t="shared" si="345"/>
        <v>471200839</v>
      </c>
      <c r="AE154" s="50">
        <f t="shared" si="345"/>
        <v>471200839</v>
      </c>
      <c r="AF154" s="50">
        <f>+AF30+AF92+AF95+AF139+AF142+AF145</f>
        <v>6652925671.6100006</v>
      </c>
      <c r="AG154" s="102">
        <f t="shared" ref="AG154:AS154" si="435">+AG30+AG92+AG95+AG139+AG145</f>
        <v>755827</v>
      </c>
      <c r="AH154" s="102">
        <f t="shared" si="435"/>
        <v>198126433.50000003</v>
      </c>
      <c r="AI154" s="102">
        <f t="shared" si="435"/>
        <v>199060963</v>
      </c>
      <c r="AJ154" s="102">
        <f t="shared" si="435"/>
        <v>225639148</v>
      </c>
      <c r="AK154" s="102">
        <f t="shared" si="435"/>
        <v>174315501</v>
      </c>
      <c r="AL154" s="102">
        <f t="shared" si="435"/>
        <v>118925890</v>
      </c>
      <c r="AM154" s="175">
        <f t="shared" si="435"/>
        <v>137354671</v>
      </c>
      <c r="AN154" s="102">
        <f t="shared" si="435"/>
        <v>298608215.5</v>
      </c>
      <c r="AO154" s="204">
        <f t="shared" si="435"/>
        <v>512706046.5</v>
      </c>
      <c r="AP154" s="102">
        <f t="shared" si="435"/>
        <v>0</v>
      </c>
      <c r="AQ154" s="102">
        <f t="shared" si="435"/>
        <v>0</v>
      </c>
      <c r="AR154" s="102">
        <f t="shared" si="435"/>
        <v>0</v>
      </c>
      <c r="AS154" s="102">
        <f t="shared" si="435"/>
        <v>1865492695.5</v>
      </c>
      <c r="AT154" s="17"/>
      <c r="AU154" s="17"/>
      <c r="AV154" s="16" t="s">
        <v>140</v>
      </c>
      <c r="AW154" s="53" t="s">
        <v>141</v>
      </c>
      <c r="AX154" s="50">
        <f>+AX30+AX92+AX95+AX139+AX142+AX145</f>
        <v>3803663851.6100006</v>
      </c>
      <c r="AY154" s="50">
        <f>+AY30+AY92+AY95+AY139+AY145</f>
        <v>1929212688.6100001</v>
      </c>
      <c r="AZ154" s="50">
        <f>+AZ30+AZ92+AZ95+AZ139+AZ145</f>
        <v>182907580</v>
      </c>
      <c r="BA154" s="50">
        <f>+BA30+BA92+BA95+BA139+BA145</f>
        <v>471200839</v>
      </c>
      <c r="BB154" s="50">
        <f>+BB30+BB92+BB95+BB139+BB145</f>
        <v>471200839</v>
      </c>
      <c r="BC154" s="50">
        <f>+BC30+BC92+BC95+BC139+BC145</f>
        <v>6652925671.6100006</v>
      </c>
      <c r="BD154" s="102">
        <f>+J154</f>
        <v>123952350</v>
      </c>
      <c r="BE154" s="102">
        <f>+AG154</f>
        <v>755827</v>
      </c>
      <c r="BF154" s="102">
        <f>+K154</f>
        <v>121118856</v>
      </c>
      <c r="BG154" s="102">
        <f>+AH154</f>
        <v>198126433.50000003</v>
      </c>
      <c r="BH154" s="102">
        <f t="shared" ref="BH154:CA154" si="436">+BH30+BH92+BH95+BH139+BH145</f>
        <v>281324621</v>
      </c>
      <c r="BI154" s="102">
        <f t="shared" si="436"/>
        <v>199060963</v>
      </c>
      <c r="BJ154" s="102">
        <f t="shared" si="436"/>
        <v>235944162</v>
      </c>
      <c r="BK154" s="102">
        <f t="shared" si="436"/>
        <v>225639148</v>
      </c>
      <c r="BL154" s="102">
        <f t="shared" si="436"/>
        <v>123974621</v>
      </c>
      <c r="BM154" s="102">
        <f t="shared" si="436"/>
        <v>174315501</v>
      </c>
      <c r="BN154" s="102">
        <f t="shared" si="436"/>
        <v>270377483</v>
      </c>
      <c r="BO154" s="102">
        <f t="shared" si="436"/>
        <v>118925890</v>
      </c>
      <c r="BP154" s="102">
        <f t="shared" si="436"/>
        <v>695783193.5</v>
      </c>
      <c r="BQ154" s="102">
        <f t="shared" si="436"/>
        <v>137354671</v>
      </c>
      <c r="BR154" s="175">
        <f t="shared" si="436"/>
        <v>381149508</v>
      </c>
      <c r="BS154" s="102">
        <f t="shared" si="436"/>
        <v>298608215.5</v>
      </c>
      <c r="BT154" s="102">
        <f t="shared" si="436"/>
        <v>903152449</v>
      </c>
      <c r="BU154" s="204">
        <f t="shared" si="436"/>
        <v>843665425</v>
      </c>
      <c r="BV154" s="102">
        <f t="shared" si="436"/>
        <v>837529611</v>
      </c>
      <c r="BW154" s="102">
        <f t="shared" si="436"/>
        <v>0</v>
      </c>
      <c r="BX154" s="102">
        <f t="shared" si="436"/>
        <v>1337409716.9300001</v>
      </c>
      <c r="BY154" s="102">
        <f t="shared" si="436"/>
        <v>0</v>
      </c>
      <c r="BZ154" s="102">
        <f t="shared" si="436"/>
        <v>1341209100.5</v>
      </c>
      <c r="CA154" s="102">
        <f t="shared" si="436"/>
        <v>0</v>
      </c>
      <c r="CB154" s="102">
        <f t="shared" si="205"/>
        <v>6652925671.9300003</v>
      </c>
      <c r="CC154" s="102">
        <f t="shared" si="205"/>
        <v>2196452074</v>
      </c>
      <c r="CD154" s="111"/>
      <c r="CE154" s="97"/>
    </row>
    <row r="155" spans="2:83" s="15" customFormat="1" ht="26.25" x14ac:dyDescent="0.4">
      <c r="B155" s="16"/>
      <c r="C155" s="53" t="s">
        <v>142</v>
      </c>
      <c r="D155" s="50">
        <f t="shared" ref="D155:U155" si="437">+D28-D154</f>
        <v>0</v>
      </c>
      <c r="E155" s="50">
        <f t="shared" si="437"/>
        <v>10000</v>
      </c>
      <c r="F155" s="50">
        <f t="shared" si="437"/>
        <v>0</v>
      </c>
      <c r="G155" s="50">
        <f>+G28-G154</f>
        <v>-471200839</v>
      </c>
      <c r="H155" s="50">
        <f t="shared" si="437"/>
        <v>-471200839</v>
      </c>
      <c r="I155" s="50">
        <f t="shared" si="437"/>
        <v>9999.9999990463257</v>
      </c>
      <c r="J155" s="50">
        <f t="shared" si="437"/>
        <v>-114526051.37</v>
      </c>
      <c r="K155" s="50">
        <f t="shared" si="437"/>
        <v>120348015.13</v>
      </c>
      <c r="L155" s="50">
        <f t="shared" si="437"/>
        <v>75764005</v>
      </c>
      <c r="M155" s="50">
        <f t="shared" si="437"/>
        <v>47782716</v>
      </c>
      <c r="N155" s="50">
        <f t="shared" si="437"/>
        <v>98498565</v>
      </c>
      <c r="O155" s="228">
        <f t="shared" si="437"/>
        <v>53259588</v>
      </c>
      <c r="P155" s="50">
        <f t="shared" si="437"/>
        <v>-236696395.83000004</v>
      </c>
      <c r="Q155" s="50">
        <f t="shared" si="437"/>
        <v>50267255.669999957</v>
      </c>
      <c r="R155" s="206">
        <f t="shared" si="437"/>
        <v>168689278.38</v>
      </c>
      <c r="S155" s="50">
        <f t="shared" si="437"/>
        <v>-24051107</v>
      </c>
      <c r="T155" s="50">
        <f t="shared" si="437"/>
        <v>-2116743.9300000668</v>
      </c>
      <c r="U155" s="50">
        <f t="shared" si="437"/>
        <v>-237209124.5</v>
      </c>
      <c r="V155" s="50">
        <f>+V28-V154</f>
        <v>10000.549999237061</v>
      </c>
      <c r="W155" s="163">
        <f>+I155-V155</f>
        <v>-0.55000019073486328</v>
      </c>
      <c r="X155" s="17"/>
      <c r="Y155" s="16"/>
      <c r="Z155" s="53" t="s">
        <v>142</v>
      </c>
      <c r="AA155" s="50">
        <f t="shared" ref="AA155:AJ155" si="438">+AA28-AA154</f>
        <v>1842160979.999999</v>
      </c>
      <c r="AB155" s="50">
        <f t="shared" si="438"/>
        <v>10000</v>
      </c>
      <c r="AC155" s="50">
        <f t="shared" si="438"/>
        <v>0</v>
      </c>
      <c r="AD155" s="50">
        <f t="shared" si="438"/>
        <v>-471200839</v>
      </c>
      <c r="AE155" s="50">
        <f t="shared" si="438"/>
        <v>-471200839</v>
      </c>
      <c r="AF155" s="50">
        <f t="shared" si="438"/>
        <v>9999.9999990463257</v>
      </c>
      <c r="AG155" s="102">
        <f t="shared" si="438"/>
        <v>8670471.6300000008</v>
      </c>
      <c r="AH155" s="167">
        <f t="shared" si="438"/>
        <v>52326540.429999977</v>
      </c>
      <c r="AI155" s="102">
        <f t="shared" si="438"/>
        <v>122974238.15999997</v>
      </c>
      <c r="AJ155" s="102">
        <f t="shared" si="438"/>
        <v>182910729.31999993</v>
      </c>
      <c r="AK155" s="102">
        <f>+AK28-AK154+1</f>
        <v>64191547.319999933</v>
      </c>
      <c r="AL155" s="102">
        <f t="shared" ref="AL155:AS155" si="439">+AL28-AL154</f>
        <v>228382840.54999989</v>
      </c>
      <c r="AM155" s="175">
        <f t="shared" si="439"/>
        <v>907715844.90999985</v>
      </c>
      <c r="AN155" s="102">
        <f t="shared" si="439"/>
        <v>837946846.13999987</v>
      </c>
      <c r="AO155" s="204">
        <f t="shared" si="439"/>
        <v>697044072.81999993</v>
      </c>
      <c r="AP155" s="102">
        <f t="shared" si="439"/>
        <v>0</v>
      </c>
      <c r="AQ155" s="102">
        <f t="shared" si="439"/>
        <v>0</v>
      </c>
      <c r="AR155" s="102">
        <f t="shared" si="439"/>
        <v>0</v>
      </c>
      <c r="AS155" s="102">
        <f t="shared" si="439"/>
        <v>3328963130.2799997</v>
      </c>
      <c r="AT155" s="17"/>
      <c r="AU155" s="17"/>
      <c r="AV155" s="16"/>
      <c r="AW155" s="53" t="s">
        <v>142</v>
      </c>
      <c r="AX155" s="50">
        <f t="shared" ref="AX155:CC155" si="440">+AX28-AX154</f>
        <v>2849271819.999999</v>
      </c>
      <c r="AY155" s="50">
        <f t="shared" si="440"/>
        <v>10000</v>
      </c>
      <c r="AZ155" s="50">
        <f t="shared" si="440"/>
        <v>0</v>
      </c>
      <c r="BA155" s="50">
        <f t="shared" si="440"/>
        <v>-471200839</v>
      </c>
      <c r="BB155" s="50">
        <f t="shared" si="440"/>
        <v>-471200839</v>
      </c>
      <c r="BC155" s="50">
        <f t="shared" si="440"/>
        <v>9999.9999990463257</v>
      </c>
      <c r="BD155" s="102">
        <f t="shared" si="440"/>
        <v>-114526051.37</v>
      </c>
      <c r="BE155" s="102">
        <f t="shared" si="440"/>
        <v>8670471.6300000008</v>
      </c>
      <c r="BF155" s="102">
        <f t="shared" si="440"/>
        <v>120348015.13</v>
      </c>
      <c r="BG155" s="102">
        <f t="shared" si="440"/>
        <v>52326540.429999977</v>
      </c>
      <c r="BH155" s="102">
        <f t="shared" si="440"/>
        <v>75764005</v>
      </c>
      <c r="BI155" s="102">
        <f t="shared" si="440"/>
        <v>122974238.15999997</v>
      </c>
      <c r="BJ155" s="102">
        <f t="shared" si="440"/>
        <v>47782716</v>
      </c>
      <c r="BK155" s="102">
        <f t="shared" si="440"/>
        <v>182910729.31999993</v>
      </c>
      <c r="BL155" s="102">
        <f t="shared" si="440"/>
        <v>98498565</v>
      </c>
      <c r="BM155" s="102">
        <f t="shared" si="440"/>
        <v>64191546.319999933</v>
      </c>
      <c r="BN155" s="102">
        <f t="shared" si="440"/>
        <v>53259588</v>
      </c>
      <c r="BO155" s="102">
        <f t="shared" si="440"/>
        <v>228382840.54999989</v>
      </c>
      <c r="BP155" s="102">
        <f t="shared" si="440"/>
        <v>-236696395.83000004</v>
      </c>
      <c r="BQ155" s="102">
        <f t="shared" si="440"/>
        <v>907715844.90999985</v>
      </c>
      <c r="BR155" s="175">
        <f t="shared" si="440"/>
        <v>50267255.669999957</v>
      </c>
      <c r="BS155" s="102">
        <f t="shared" si="440"/>
        <v>837946846.13999987</v>
      </c>
      <c r="BT155" s="102">
        <f t="shared" si="440"/>
        <v>168689278.38</v>
      </c>
      <c r="BU155" s="204">
        <f t="shared" si="440"/>
        <v>366084694.31999993</v>
      </c>
      <c r="BV155" s="102">
        <f t="shared" si="440"/>
        <v>-24051107</v>
      </c>
      <c r="BW155" s="102">
        <f t="shared" si="440"/>
        <v>0</v>
      </c>
      <c r="BX155" s="102">
        <f t="shared" si="440"/>
        <v>-2116743.9300000668</v>
      </c>
      <c r="BY155" s="102">
        <f t="shared" si="440"/>
        <v>0</v>
      </c>
      <c r="BZ155" s="102">
        <f t="shared" si="440"/>
        <v>-237209124.5</v>
      </c>
      <c r="CA155" s="102">
        <f t="shared" si="440"/>
        <v>0</v>
      </c>
      <c r="CB155" s="102">
        <f t="shared" si="440"/>
        <v>10000.549999237061</v>
      </c>
      <c r="CC155" s="102">
        <f t="shared" si="440"/>
        <v>2771203751.7799997</v>
      </c>
      <c r="CD155" s="111"/>
      <c r="CE155" s="97"/>
    </row>
    <row r="156" spans="2:83" ht="26.25" x14ac:dyDescent="0.4">
      <c r="C156" s="108"/>
      <c r="D156" s="168"/>
      <c r="E156" s="168"/>
      <c r="F156" s="168"/>
      <c r="G156" s="168"/>
      <c r="H156" s="168"/>
      <c r="I156" s="168"/>
      <c r="J156" s="91"/>
      <c r="K156" s="91"/>
      <c r="L156" s="91"/>
      <c r="M156" s="91"/>
      <c r="N156" s="91"/>
      <c r="O156" s="245"/>
      <c r="P156" s="91"/>
      <c r="Q156" s="91"/>
      <c r="R156" s="202"/>
      <c r="S156" s="91"/>
      <c r="T156" s="91"/>
      <c r="U156" s="91"/>
      <c r="V156" s="91"/>
      <c r="Z156" s="108"/>
      <c r="AA156" s="108"/>
      <c r="AB156" s="108"/>
      <c r="AC156" s="108"/>
      <c r="AD156" s="108"/>
      <c r="AE156" s="108"/>
      <c r="AF156" s="108"/>
      <c r="AG156" s="108"/>
      <c r="AH156" s="108"/>
      <c r="AI156" s="108"/>
      <c r="AJ156" s="108"/>
      <c r="AK156" s="108"/>
      <c r="AL156" s="108"/>
      <c r="AM156" s="178"/>
      <c r="AN156" s="108"/>
      <c r="AO156" s="247"/>
      <c r="AP156" s="108"/>
      <c r="AQ156" s="108"/>
      <c r="AR156" s="108"/>
      <c r="AS156" s="108"/>
      <c r="AW156" s="94"/>
      <c r="AX156" s="94"/>
      <c r="AY156" s="94"/>
      <c r="AZ156" s="94"/>
      <c r="BA156" s="94"/>
      <c r="BB156" s="94"/>
      <c r="BC156" s="94"/>
      <c r="BD156" s="108"/>
      <c r="BE156" s="108"/>
      <c r="BF156" s="108"/>
      <c r="BG156" s="108"/>
      <c r="BH156" s="108"/>
      <c r="BI156" s="108"/>
      <c r="BJ156" s="108"/>
      <c r="BK156" s="108"/>
      <c r="BL156" s="108"/>
      <c r="BM156" s="108"/>
      <c r="BN156" s="108"/>
      <c r="BO156" s="108"/>
      <c r="BP156" s="108"/>
      <c r="BQ156" s="108"/>
      <c r="BR156" s="178"/>
      <c r="BS156" s="108"/>
      <c r="BT156" s="108"/>
      <c r="BU156" s="247"/>
      <c r="BV156" s="108"/>
      <c r="BW156" s="108"/>
      <c r="BX156" s="108"/>
      <c r="BY156" s="108"/>
      <c r="BZ156" s="108"/>
      <c r="CA156" s="108"/>
      <c r="CB156" s="108"/>
      <c r="CC156" s="108"/>
      <c r="CD156" s="108"/>
      <c r="CE156" s="94"/>
    </row>
    <row r="157" spans="2:83" ht="26.25" x14ac:dyDescent="0.4">
      <c r="C157" s="108"/>
      <c r="D157" s="168"/>
      <c r="E157" s="168"/>
      <c r="F157" s="168"/>
      <c r="G157" s="168"/>
      <c r="H157" s="168"/>
      <c r="I157" s="168"/>
      <c r="J157" s="91"/>
      <c r="K157" s="91"/>
      <c r="L157" s="91"/>
      <c r="M157" s="91"/>
      <c r="N157" s="91"/>
      <c r="O157" s="245"/>
      <c r="P157" s="91"/>
      <c r="Q157" s="91"/>
      <c r="R157" s="202"/>
      <c r="S157" s="91"/>
      <c r="T157" s="91"/>
      <c r="U157" s="91"/>
      <c r="V157" s="91"/>
      <c r="Z157" s="108"/>
      <c r="AA157" s="108"/>
      <c r="AB157" s="108"/>
      <c r="AC157" s="108"/>
      <c r="AD157" s="108"/>
      <c r="AE157" s="108"/>
      <c r="AF157" s="108"/>
      <c r="AG157" s="108"/>
      <c r="AH157" s="108"/>
      <c r="AI157" s="108"/>
      <c r="AJ157" s="108"/>
      <c r="AK157" s="108"/>
      <c r="AL157" s="108"/>
      <c r="AM157" s="178"/>
      <c r="AN157" s="108"/>
      <c r="AO157" s="247"/>
      <c r="AP157" s="108"/>
      <c r="AQ157" s="108"/>
      <c r="AR157" s="108"/>
      <c r="AS157" s="108"/>
      <c r="AW157" s="94"/>
      <c r="AX157" s="94"/>
      <c r="AY157" s="94"/>
      <c r="AZ157" s="94"/>
      <c r="BA157" s="94"/>
      <c r="BB157" s="94"/>
      <c r="BC157" s="94"/>
      <c r="BD157" s="108"/>
      <c r="BE157" s="108"/>
      <c r="BF157" s="108"/>
      <c r="BG157" s="108"/>
      <c r="BH157" s="108"/>
      <c r="BI157" s="108"/>
      <c r="BJ157" s="108"/>
      <c r="BK157" s="108"/>
      <c r="BL157" s="108"/>
      <c r="BM157" s="108"/>
      <c r="BN157" s="108"/>
      <c r="BO157" s="108"/>
      <c r="BP157" s="108"/>
      <c r="BQ157" s="108"/>
      <c r="BR157" s="178"/>
      <c r="BS157" s="108"/>
      <c r="BT157" s="108"/>
      <c r="BU157" s="247"/>
      <c r="BV157" s="108"/>
      <c r="BW157" s="108"/>
      <c r="BX157" s="108"/>
      <c r="BY157" s="108"/>
      <c r="BZ157" s="108"/>
      <c r="CA157" s="108"/>
      <c r="CB157" s="108"/>
      <c r="CC157" s="108"/>
      <c r="CD157" s="108"/>
      <c r="CE157" s="94"/>
    </row>
    <row r="158" spans="2:83" ht="26.25" x14ac:dyDescent="0.4">
      <c r="C158" s="108"/>
      <c r="D158" s="168"/>
      <c r="E158" s="168"/>
      <c r="F158" s="168"/>
      <c r="G158" s="168"/>
      <c r="H158" s="168"/>
      <c r="I158" s="168"/>
      <c r="J158" s="90"/>
      <c r="K158" s="91"/>
      <c r="L158" s="91"/>
      <c r="M158" s="91"/>
      <c r="N158" s="91"/>
      <c r="O158" s="245"/>
      <c r="P158" s="91"/>
      <c r="Q158" s="91"/>
      <c r="R158" s="202"/>
      <c r="S158" s="91"/>
      <c r="T158" s="91"/>
      <c r="U158" s="91"/>
      <c r="V158" s="91"/>
      <c r="AM158" s="135"/>
      <c r="AO158" s="254"/>
      <c r="AW158" s="94"/>
      <c r="AX158" s="94"/>
      <c r="AY158" s="94"/>
      <c r="AZ158" s="94"/>
      <c r="BA158" s="94"/>
      <c r="BB158" s="94"/>
      <c r="BC158" s="94"/>
      <c r="BD158" s="108"/>
      <c r="BE158" s="108"/>
      <c r="BF158" s="108"/>
      <c r="BG158" s="108"/>
      <c r="BH158" s="108"/>
      <c r="BI158" s="108"/>
      <c r="BJ158" s="108"/>
      <c r="BK158" s="108"/>
      <c r="BL158" s="108"/>
      <c r="BM158" s="108"/>
      <c r="BN158" s="108"/>
      <c r="BO158" s="108"/>
      <c r="BP158" s="108"/>
      <c r="BQ158" s="108"/>
      <c r="BR158" s="178"/>
      <c r="BS158" s="108"/>
      <c r="BT158" s="108"/>
      <c r="BU158" s="247"/>
      <c r="BV158" s="108"/>
      <c r="BW158" s="108"/>
      <c r="BX158" s="108"/>
      <c r="BY158" s="108"/>
      <c r="BZ158" s="108"/>
      <c r="CA158" s="108"/>
      <c r="CB158" s="108"/>
      <c r="CC158" s="108"/>
      <c r="CD158" s="108"/>
      <c r="CE158" s="94"/>
    </row>
    <row r="159" spans="2:83" ht="26.25" x14ac:dyDescent="0.4">
      <c r="C159" s="108"/>
      <c r="D159" s="168"/>
      <c r="E159" s="168"/>
      <c r="F159" s="168"/>
      <c r="G159" s="168"/>
      <c r="H159" s="168"/>
      <c r="I159" s="168"/>
      <c r="J159" s="91"/>
      <c r="K159" s="91"/>
      <c r="L159" s="91"/>
      <c r="M159" s="91"/>
      <c r="N159" s="91"/>
      <c r="O159" s="245"/>
      <c r="P159" s="91"/>
      <c r="Q159" s="91"/>
      <c r="R159" s="202"/>
      <c r="S159" s="91"/>
      <c r="T159" s="91"/>
      <c r="U159" s="91"/>
      <c r="V159" s="91"/>
      <c r="AM159" s="135"/>
      <c r="AO159" s="254"/>
      <c r="AW159" s="94"/>
      <c r="AX159" s="94"/>
      <c r="AY159" s="94"/>
      <c r="AZ159" s="94"/>
      <c r="BA159" s="94"/>
      <c r="BB159" s="94"/>
      <c r="BC159" s="94"/>
      <c r="BD159" s="108"/>
      <c r="BE159" s="108"/>
      <c r="BF159" s="108"/>
      <c r="BG159" s="108"/>
      <c r="BH159" s="108"/>
      <c r="BI159" s="108"/>
      <c r="BJ159" s="108"/>
      <c r="BK159" s="108"/>
      <c r="BL159" s="108"/>
      <c r="BM159" s="108"/>
      <c r="BN159" s="108"/>
      <c r="BO159" s="108"/>
      <c r="BP159" s="108"/>
      <c r="BQ159" s="108"/>
      <c r="BR159" s="178"/>
      <c r="BS159" s="108"/>
      <c r="BT159" s="108"/>
      <c r="BU159" s="247"/>
      <c r="BV159" s="108"/>
      <c r="BW159" s="108"/>
      <c r="BX159" s="108"/>
      <c r="BY159" s="108"/>
      <c r="BZ159" s="108"/>
      <c r="CA159" s="108"/>
      <c r="CB159" s="108"/>
      <c r="CC159" s="108"/>
      <c r="CD159" s="108"/>
      <c r="CE159" s="94"/>
    </row>
    <row r="160" spans="2:83" ht="26.25" x14ac:dyDescent="0.4">
      <c r="C160" s="108"/>
      <c r="D160" s="168"/>
      <c r="E160" s="168"/>
      <c r="F160" s="168"/>
      <c r="G160" s="168"/>
      <c r="H160" s="168"/>
      <c r="I160" s="168"/>
      <c r="J160" s="91"/>
      <c r="K160" s="91"/>
      <c r="L160" s="91"/>
      <c r="M160" s="91"/>
      <c r="N160" s="91"/>
      <c r="O160" s="245"/>
      <c r="P160" s="91"/>
      <c r="Q160" s="91"/>
      <c r="R160" s="202"/>
      <c r="S160" s="91"/>
      <c r="T160" s="91"/>
      <c r="U160" s="91"/>
      <c r="V160" s="91"/>
      <c r="AM160" s="135"/>
      <c r="BD160" s="108"/>
      <c r="BE160" s="108"/>
      <c r="BF160" s="108"/>
      <c r="BG160" s="108"/>
      <c r="BH160" s="108"/>
      <c r="BI160" s="108"/>
      <c r="BJ160" s="108"/>
      <c r="BK160" s="108"/>
      <c r="BL160" s="108"/>
      <c r="BM160" s="108"/>
      <c r="BN160" s="108"/>
      <c r="BO160" s="108"/>
      <c r="BP160" s="108"/>
      <c r="BQ160" s="108"/>
      <c r="BR160" s="178"/>
      <c r="BS160" s="108"/>
      <c r="BT160" s="108"/>
      <c r="BU160" s="247"/>
      <c r="BV160" s="108"/>
      <c r="BW160" s="108"/>
      <c r="BX160" s="108"/>
      <c r="BY160" s="108"/>
      <c r="BZ160" s="108"/>
      <c r="CA160" s="108"/>
      <c r="CB160" s="108"/>
      <c r="CC160" s="108"/>
      <c r="CD160" s="108"/>
    </row>
    <row r="161" spans="3:82" ht="26.25" x14ac:dyDescent="0.4">
      <c r="C161" s="108"/>
      <c r="D161" s="168"/>
      <c r="E161" s="168"/>
      <c r="F161" s="168"/>
      <c r="G161" s="168"/>
      <c r="H161" s="168"/>
      <c r="I161" s="168"/>
      <c r="J161" s="91"/>
      <c r="K161" s="91"/>
      <c r="L161" s="91"/>
      <c r="M161" s="91"/>
      <c r="N161" s="91"/>
      <c r="O161" s="245"/>
      <c r="P161" s="91"/>
      <c r="Q161" s="91"/>
      <c r="R161" s="202"/>
      <c r="S161" s="91"/>
      <c r="T161" s="91"/>
      <c r="U161" s="91"/>
      <c r="V161" s="91"/>
      <c r="AM161" s="135"/>
      <c r="BD161" s="108"/>
      <c r="BE161" s="108"/>
      <c r="BF161" s="108"/>
      <c r="BG161" s="108"/>
      <c r="BH161" s="108"/>
      <c r="BI161" s="108"/>
      <c r="BJ161" s="108"/>
      <c r="BK161" s="108"/>
      <c r="BL161" s="108"/>
      <c r="BM161" s="108"/>
      <c r="BN161" s="108"/>
      <c r="BO161" s="108"/>
      <c r="BP161" s="108"/>
      <c r="BQ161" s="108"/>
      <c r="BR161" s="178"/>
      <c r="BS161" s="108"/>
      <c r="BT161" s="108"/>
      <c r="BU161" s="247"/>
      <c r="BV161" s="108"/>
      <c r="BW161" s="108"/>
      <c r="BX161" s="108"/>
      <c r="BY161" s="108"/>
      <c r="BZ161" s="108"/>
      <c r="CA161" s="108"/>
      <c r="CB161" s="108"/>
      <c r="CC161" s="108"/>
      <c r="CD161" s="108"/>
    </row>
    <row r="162" spans="3:82" ht="26.25" x14ac:dyDescent="0.4">
      <c r="C162" s="92"/>
      <c r="D162" s="93"/>
      <c r="E162" s="93"/>
      <c r="F162" s="93"/>
      <c r="G162" s="92"/>
      <c r="H162" s="93"/>
      <c r="I162" s="93"/>
      <c r="J162" s="91"/>
      <c r="K162" s="91"/>
      <c r="L162" s="91"/>
      <c r="M162" s="91"/>
      <c r="N162" s="91"/>
      <c r="O162" s="245"/>
      <c r="P162" s="91"/>
      <c r="Q162" s="91"/>
      <c r="R162" s="91"/>
      <c r="S162" s="91"/>
      <c r="T162" s="91"/>
      <c r="U162" s="91"/>
      <c r="V162" s="91"/>
      <c r="AM162" s="135"/>
      <c r="BR162" s="135"/>
    </row>
    <row r="163" spans="3:82" ht="25.5" x14ac:dyDescent="0.35">
      <c r="C163" s="93" t="s">
        <v>143</v>
      </c>
      <c r="D163" s="93"/>
      <c r="E163" s="93"/>
      <c r="F163" s="93"/>
      <c r="G163" s="93" t="s">
        <v>144</v>
      </c>
      <c r="H163" s="93"/>
      <c r="I163" s="93"/>
      <c r="J163" s="91"/>
      <c r="K163" s="91"/>
      <c r="L163" s="91"/>
      <c r="M163" s="91"/>
      <c r="N163" s="91"/>
      <c r="O163" s="245"/>
      <c r="P163" s="91"/>
      <c r="Q163" s="91"/>
      <c r="R163" s="91"/>
      <c r="S163" s="91"/>
      <c r="T163" s="91"/>
      <c r="U163" s="91"/>
      <c r="V163" s="91"/>
      <c r="AM163" s="135"/>
      <c r="BR163" s="135"/>
    </row>
    <row r="164" spans="3:82" ht="25.5" x14ac:dyDescent="0.35">
      <c r="C164" s="93"/>
      <c r="D164" s="93"/>
      <c r="E164" s="93"/>
      <c r="F164" s="93"/>
      <c r="G164" s="93"/>
      <c r="H164" s="93"/>
      <c r="I164" s="93"/>
      <c r="J164" s="90"/>
      <c r="K164" s="90"/>
      <c r="L164" s="90"/>
      <c r="M164" s="90"/>
      <c r="N164" s="90"/>
      <c r="O164" s="246"/>
      <c r="P164" s="90"/>
      <c r="Q164" s="90"/>
      <c r="R164" s="90"/>
      <c r="S164" s="90"/>
      <c r="T164" s="90"/>
      <c r="U164" s="90"/>
      <c r="V164" s="90"/>
      <c r="AM164" s="135"/>
      <c r="BR164" s="135"/>
    </row>
    <row r="165" spans="3:82" x14ac:dyDescent="0.25">
      <c r="C165" s="19"/>
      <c r="D165" s="18"/>
      <c r="E165" s="18"/>
      <c r="F165" s="18"/>
      <c r="G165" s="18"/>
      <c r="H165" s="18"/>
      <c r="I165" s="18"/>
      <c r="AM165" s="135"/>
      <c r="BR165" s="135"/>
    </row>
    <row r="166" spans="3:82" x14ac:dyDescent="0.25">
      <c r="AM166" s="135"/>
      <c r="BR166" s="135"/>
    </row>
    <row r="167" spans="3:82" x14ac:dyDescent="0.25">
      <c r="AM167" s="135"/>
      <c r="BR167" s="135"/>
    </row>
    <row r="168" spans="3:82" x14ac:dyDescent="0.25">
      <c r="AM168" s="135"/>
      <c r="BR168" s="135"/>
    </row>
    <row r="169" spans="3:82" x14ac:dyDescent="0.25">
      <c r="AM169" s="135"/>
      <c r="BR169" s="135"/>
    </row>
  </sheetData>
  <pageMargins left="0.70866141732283472" right="0.51181102362204722" top="0.74803149606299213" bottom="0.74803149606299213" header="0.31496062992125984" footer="0.31496062992125984"/>
  <pageSetup scale="4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6:F19"/>
  <sheetViews>
    <sheetView workbookViewId="0">
      <selection activeCell="F17" sqref="F17"/>
    </sheetView>
  </sheetViews>
  <sheetFormatPr baseColWidth="10" defaultRowHeight="15" x14ac:dyDescent="0.25"/>
  <cols>
    <col min="5" max="5" width="12.5703125" style="225" bestFit="1" customWidth="1"/>
    <col min="6" max="6" width="12.5703125" bestFit="1" customWidth="1"/>
  </cols>
  <sheetData>
    <row r="6" spans="5:6" x14ac:dyDescent="0.25">
      <c r="E6" s="225">
        <v>311191000</v>
      </c>
    </row>
    <row r="7" spans="5:6" x14ac:dyDescent="0.25">
      <c r="E7" s="225">
        <v>223691000</v>
      </c>
    </row>
    <row r="8" spans="5:6" x14ac:dyDescent="0.25">
      <c r="E8" s="225">
        <f>+E6-E7</f>
        <v>87500000</v>
      </c>
      <c r="F8" s="225">
        <f>+E8/4</f>
        <v>21875000</v>
      </c>
    </row>
    <row r="17" spans="6:6" x14ac:dyDescent="0.25">
      <c r="F17" s="225">
        <f>40000000/6</f>
        <v>6666666.666666667</v>
      </c>
    </row>
    <row r="18" spans="6:6" x14ac:dyDescent="0.25">
      <c r="F18" s="225">
        <v>223691000</v>
      </c>
    </row>
    <row r="19" spans="6:6" x14ac:dyDescent="0.25">
      <c r="F19" s="225">
        <f>+F18/3</f>
        <v>74563666.666666672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K56"/>
  <sheetViews>
    <sheetView topLeftCell="A25" workbookViewId="0">
      <selection activeCell="H31" sqref="H31"/>
    </sheetView>
  </sheetViews>
  <sheetFormatPr baseColWidth="10" defaultRowHeight="15" x14ac:dyDescent="0.25"/>
  <cols>
    <col min="2" max="2" width="24.85546875" customWidth="1"/>
    <col min="3" max="3" width="13.5703125" customWidth="1"/>
    <col min="4" max="4" width="16.28515625" customWidth="1"/>
    <col min="5" max="5" width="16.140625" customWidth="1"/>
    <col min="6" max="8" width="8.28515625" customWidth="1"/>
    <col min="258" max="258" width="24.85546875" customWidth="1"/>
    <col min="259" max="259" width="13.5703125" customWidth="1"/>
    <col min="260" max="260" width="16.28515625" customWidth="1"/>
    <col min="261" max="261" width="16.140625" customWidth="1"/>
    <col min="262" max="264" width="8.28515625" customWidth="1"/>
    <col min="514" max="514" width="24.85546875" customWidth="1"/>
    <col min="515" max="515" width="13.5703125" customWidth="1"/>
    <col min="516" max="516" width="16.28515625" customWidth="1"/>
    <col min="517" max="517" width="16.140625" customWidth="1"/>
    <col min="518" max="520" width="8.28515625" customWidth="1"/>
    <col min="770" max="770" width="24.85546875" customWidth="1"/>
    <col min="771" max="771" width="13.5703125" customWidth="1"/>
    <col min="772" max="772" width="16.28515625" customWidth="1"/>
    <col min="773" max="773" width="16.140625" customWidth="1"/>
    <col min="774" max="776" width="8.28515625" customWidth="1"/>
    <col min="1026" max="1026" width="24.85546875" customWidth="1"/>
    <col min="1027" max="1027" width="13.5703125" customWidth="1"/>
    <col min="1028" max="1028" width="16.28515625" customWidth="1"/>
    <col min="1029" max="1029" width="16.140625" customWidth="1"/>
    <col min="1030" max="1032" width="8.28515625" customWidth="1"/>
    <col min="1282" max="1282" width="24.85546875" customWidth="1"/>
    <col min="1283" max="1283" width="13.5703125" customWidth="1"/>
    <col min="1284" max="1284" width="16.28515625" customWidth="1"/>
    <col min="1285" max="1285" width="16.140625" customWidth="1"/>
    <col min="1286" max="1288" width="8.28515625" customWidth="1"/>
    <col min="1538" max="1538" width="24.85546875" customWidth="1"/>
    <col min="1539" max="1539" width="13.5703125" customWidth="1"/>
    <col min="1540" max="1540" width="16.28515625" customWidth="1"/>
    <col min="1541" max="1541" width="16.140625" customWidth="1"/>
    <col min="1542" max="1544" width="8.28515625" customWidth="1"/>
    <col min="1794" max="1794" width="24.85546875" customWidth="1"/>
    <col min="1795" max="1795" width="13.5703125" customWidth="1"/>
    <col min="1796" max="1796" width="16.28515625" customWidth="1"/>
    <col min="1797" max="1797" width="16.140625" customWidth="1"/>
    <col min="1798" max="1800" width="8.28515625" customWidth="1"/>
    <col min="2050" max="2050" width="24.85546875" customWidth="1"/>
    <col min="2051" max="2051" width="13.5703125" customWidth="1"/>
    <col min="2052" max="2052" width="16.28515625" customWidth="1"/>
    <col min="2053" max="2053" width="16.140625" customWidth="1"/>
    <col min="2054" max="2056" width="8.28515625" customWidth="1"/>
    <col min="2306" max="2306" width="24.85546875" customWidth="1"/>
    <col min="2307" max="2307" width="13.5703125" customWidth="1"/>
    <col min="2308" max="2308" width="16.28515625" customWidth="1"/>
    <col min="2309" max="2309" width="16.140625" customWidth="1"/>
    <col min="2310" max="2312" width="8.28515625" customWidth="1"/>
    <col min="2562" max="2562" width="24.85546875" customWidth="1"/>
    <col min="2563" max="2563" width="13.5703125" customWidth="1"/>
    <col min="2564" max="2564" width="16.28515625" customWidth="1"/>
    <col min="2565" max="2565" width="16.140625" customWidth="1"/>
    <col min="2566" max="2568" width="8.28515625" customWidth="1"/>
    <col min="2818" max="2818" width="24.85546875" customWidth="1"/>
    <col min="2819" max="2819" width="13.5703125" customWidth="1"/>
    <col min="2820" max="2820" width="16.28515625" customWidth="1"/>
    <col min="2821" max="2821" width="16.140625" customWidth="1"/>
    <col min="2822" max="2824" width="8.28515625" customWidth="1"/>
    <col min="3074" max="3074" width="24.85546875" customWidth="1"/>
    <col min="3075" max="3075" width="13.5703125" customWidth="1"/>
    <col min="3076" max="3076" width="16.28515625" customWidth="1"/>
    <col min="3077" max="3077" width="16.140625" customWidth="1"/>
    <col min="3078" max="3080" width="8.28515625" customWidth="1"/>
    <col min="3330" max="3330" width="24.85546875" customWidth="1"/>
    <col min="3331" max="3331" width="13.5703125" customWidth="1"/>
    <col min="3332" max="3332" width="16.28515625" customWidth="1"/>
    <col min="3333" max="3333" width="16.140625" customWidth="1"/>
    <col min="3334" max="3336" width="8.28515625" customWidth="1"/>
    <col min="3586" max="3586" width="24.85546875" customWidth="1"/>
    <col min="3587" max="3587" width="13.5703125" customWidth="1"/>
    <col min="3588" max="3588" width="16.28515625" customWidth="1"/>
    <col min="3589" max="3589" width="16.140625" customWidth="1"/>
    <col min="3590" max="3592" width="8.28515625" customWidth="1"/>
    <col min="3842" max="3842" width="24.85546875" customWidth="1"/>
    <col min="3843" max="3843" width="13.5703125" customWidth="1"/>
    <col min="3844" max="3844" width="16.28515625" customWidth="1"/>
    <col min="3845" max="3845" width="16.140625" customWidth="1"/>
    <col min="3846" max="3848" width="8.28515625" customWidth="1"/>
    <col min="4098" max="4098" width="24.85546875" customWidth="1"/>
    <col min="4099" max="4099" width="13.5703125" customWidth="1"/>
    <col min="4100" max="4100" width="16.28515625" customWidth="1"/>
    <col min="4101" max="4101" width="16.140625" customWidth="1"/>
    <col min="4102" max="4104" width="8.28515625" customWidth="1"/>
    <col min="4354" max="4354" width="24.85546875" customWidth="1"/>
    <col min="4355" max="4355" width="13.5703125" customWidth="1"/>
    <col min="4356" max="4356" width="16.28515625" customWidth="1"/>
    <col min="4357" max="4357" width="16.140625" customWidth="1"/>
    <col min="4358" max="4360" width="8.28515625" customWidth="1"/>
    <col min="4610" max="4610" width="24.85546875" customWidth="1"/>
    <col min="4611" max="4611" width="13.5703125" customWidth="1"/>
    <col min="4612" max="4612" width="16.28515625" customWidth="1"/>
    <col min="4613" max="4613" width="16.140625" customWidth="1"/>
    <col min="4614" max="4616" width="8.28515625" customWidth="1"/>
    <col min="4866" max="4866" width="24.85546875" customWidth="1"/>
    <col min="4867" max="4867" width="13.5703125" customWidth="1"/>
    <col min="4868" max="4868" width="16.28515625" customWidth="1"/>
    <col min="4869" max="4869" width="16.140625" customWidth="1"/>
    <col min="4870" max="4872" width="8.28515625" customWidth="1"/>
    <col min="5122" max="5122" width="24.85546875" customWidth="1"/>
    <col min="5123" max="5123" width="13.5703125" customWidth="1"/>
    <col min="5124" max="5124" width="16.28515625" customWidth="1"/>
    <col min="5125" max="5125" width="16.140625" customWidth="1"/>
    <col min="5126" max="5128" width="8.28515625" customWidth="1"/>
    <col min="5378" max="5378" width="24.85546875" customWidth="1"/>
    <col min="5379" max="5379" width="13.5703125" customWidth="1"/>
    <col min="5380" max="5380" width="16.28515625" customWidth="1"/>
    <col min="5381" max="5381" width="16.140625" customWidth="1"/>
    <col min="5382" max="5384" width="8.28515625" customWidth="1"/>
    <col min="5634" max="5634" width="24.85546875" customWidth="1"/>
    <col min="5635" max="5635" width="13.5703125" customWidth="1"/>
    <col min="5636" max="5636" width="16.28515625" customWidth="1"/>
    <col min="5637" max="5637" width="16.140625" customWidth="1"/>
    <col min="5638" max="5640" width="8.28515625" customWidth="1"/>
    <col min="5890" max="5890" width="24.85546875" customWidth="1"/>
    <col min="5891" max="5891" width="13.5703125" customWidth="1"/>
    <col min="5892" max="5892" width="16.28515625" customWidth="1"/>
    <col min="5893" max="5893" width="16.140625" customWidth="1"/>
    <col min="5894" max="5896" width="8.28515625" customWidth="1"/>
    <col min="6146" max="6146" width="24.85546875" customWidth="1"/>
    <col min="6147" max="6147" width="13.5703125" customWidth="1"/>
    <col min="6148" max="6148" width="16.28515625" customWidth="1"/>
    <col min="6149" max="6149" width="16.140625" customWidth="1"/>
    <col min="6150" max="6152" width="8.28515625" customWidth="1"/>
    <col min="6402" max="6402" width="24.85546875" customWidth="1"/>
    <col min="6403" max="6403" width="13.5703125" customWidth="1"/>
    <col min="6404" max="6404" width="16.28515625" customWidth="1"/>
    <col min="6405" max="6405" width="16.140625" customWidth="1"/>
    <col min="6406" max="6408" width="8.28515625" customWidth="1"/>
    <col min="6658" max="6658" width="24.85546875" customWidth="1"/>
    <col min="6659" max="6659" width="13.5703125" customWidth="1"/>
    <col min="6660" max="6660" width="16.28515625" customWidth="1"/>
    <col min="6661" max="6661" width="16.140625" customWidth="1"/>
    <col min="6662" max="6664" width="8.28515625" customWidth="1"/>
    <col min="6914" max="6914" width="24.85546875" customWidth="1"/>
    <col min="6915" max="6915" width="13.5703125" customWidth="1"/>
    <col min="6916" max="6916" width="16.28515625" customWidth="1"/>
    <col min="6917" max="6917" width="16.140625" customWidth="1"/>
    <col min="6918" max="6920" width="8.28515625" customWidth="1"/>
    <col min="7170" max="7170" width="24.85546875" customWidth="1"/>
    <col min="7171" max="7171" width="13.5703125" customWidth="1"/>
    <col min="7172" max="7172" width="16.28515625" customWidth="1"/>
    <col min="7173" max="7173" width="16.140625" customWidth="1"/>
    <col min="7174" max="7176" width="8.28515625" customWidth="1"/>
    <col min="7426" max="7426" width="24.85546875" customWidth="1"/>
    <col min="7427" max="7427" width="13.5703125" customWidth="1"/>
    <col min="7428" max="7428" width="16.28515625" customWidth="1"/>
    <col min="7429" max="7429" width="16.140625" customWidth="1"/>
    <col min="7430" max="7432" width="8.28515625" customWidth="1"/>
    <col min="7682" max="7682" width="24.85546875" customWidth="1"/>
    <col min="7683" max="7683" width="13.5703125" customWidth="1"/>
    <col min="7684" max="7684" width="16.28515625" customWidth="1"/>
    <col min="7685" max="7685" width="16.140625" customWidth="1"/>
    <col min="7686" max="7688" width="8.28515625" customWidth="1"/>
    <col min="7938" max="7938" width="24.85546875" customWidth="1"/>
    <col min="7939" max="7939" width="13.5703125" customWidth="1"/>
    <col min="7940" max="7940" width="16.28515625" customWidth="1"/>
    <col min="7941" max="7941" width="16.140625" customWidth="1"/>
    <col min="7942" max="7944" width="8.28515625" customWidth="1"/>
    <col min="8194" max="8194" width="24.85546875" customWidth="1"/>
    <col min="8195" max="8195" width="13.5703125" customWidth="1"/>
    <col min="8196" max="8196" width="16.28515625" customWidth="1"/>
    <col min="8197" max="8197" width="16.140625" customWidth="1"/>
    <col min="8198" max="8200" width="8.28515625" customWidth="1"/>
    <col min="8450" max="8450" width="24.85546875" customWidth="1"/>
    <col min="8451" max="8451" width="13.5703125" customWidth="1"/>
    <col min="8452" max="8452" width="16.28515625" customWidth="1"/>
    <col min="8453" max="8453" width="16.140625" customWidth="1"/>
    <col min="8454" max="8456" width="8.28515625" customWidth="1"/>
    <col min="8706" max="8706" width="24.85546875" customWidth="1"/>
    <col min="8707" max="8707" width="13.5703125" customWidth="1"/>
    <col min="8708" max="8708" width="16.28515625" customWidth="1"/>
    <col min="8709" max="8709" width="16.140625" customWidth="1"/>
    <col min="8710" max="8712" width="8.28515625" customWidth="1"/>
    <col min="8962" max="8962" width="24.85546875" customWidth="1"/>
    <col min="8963" max="8963" width="13.5703125" customWidth="1"/>
    <col min="8964" max="8964" width="16.28515625" customWidth="1"/>
    <col min="8965" max="8965" width="16.140625" customWidth="1"/>
    <col min="8966" max="8968" width="8.28515625" customWidth="1"/>
    <col min="9218" max="9218" width="24.85546875" customWidth="1"/>
    <col min="9219" max="9219" width="13.5703125" customWidth="1"/>
    <col min="9220" max="9220" width="16.28515625" customWidth="1"/>
    <col min="9221" max="9221" width="16.140625" customWidth="1"/>
    <col min="9222" max="9224" width="8.28515625" customWidth="1"/>
    <col min="9474" max="9474" width="24.85546875" customWidth="1"/>
    <col min="9475" max="9475" width="13.5703125" customWidth="1"/>
    <col min="9476" max="9476" width="16.28515625" customWidth="1"/>
    <col min="9477" max="9477" width="16.140625" customWidth="1"/>
    <col min="9478" max="9480" width="8.28515625" customWidth="1"/>
    <col min="9730" max="9730" width="24.85546875" customWidth="1"/>
    <col min="9731" max="9731" width="13.5703125" customWidth="1"/>
    <col min="9732" max="9732" width="16.28515625" customWidth="1"/>
    <col min="9733" max="9733" width="16.140625" customWidth="1"/>
    <col min="9734" max="9736" width="8.28515625" customWidth="1"/>
    <col min="9986" max="9986" width="24.85546875" customWidth="1"/>
    <col min="9987" max="9987" width="13.5703125" customWidth="1"/>
    <col min="9988" max="9988" width="16.28515625" customWidth="1"/>
    <col min="9989" max="9989" width="16.140625" customWidth="1"/>
    <col min="9990" max="9992" width="8.28515625" customWidth="1"/>
    <col min="10242" max="10242" width="24.85546875" customWidth="1"/>
    <col min="10243" max="10243" width="13.5703125" customWidth="1"/>
    <col min="10244" max="10244" width="16.28515625" customWidth="1"/>
    <col min="10245" max="10245" width="16.140625" customWidth="1"/>
    <col min="10246" max="10248" width="8.28515625" customWidth="1"/>
    <col min="10498" max="10498" width="24.85546875" customWidth="1"/>
    <col min="10499" max="10499" width="13.5703125" customWidth="1"/>
    <col min="10500" max="10500" width="16.28515625" customWidth="1"/>
    <col min="10501" max="10501" width="16.140625" customWidth="1"/>
    <col min="10502" max="10504" width="8.28515625" customWidth="1"/>
    <col min="10754" max="10754" width="24.85546875" customWidth="1"/>
    <col min="10755" max="10755" width="13.5703125" customWidth="1"/>
    <col min="10756" max="10756" width="16.28515625" customWidth="1"/>
    <col min="10757" max="10757" width="16.140625" customWidth="1"/>
    <col min="10758" max="10760" width="8.28515625" customWidth="1"/>
    <col min="11010" max="11010" width="24.85546875" customWidth="1"/>
    <col min="11011" max="11011" width="13.5703125" customWidth="1"/>
    <col min="11012" max="11012" width="16.28515625" customWidth="1"/>
    <col min="11013" max="11013" width="16.140625" customWidth="1"/>
    <col min="11014" max="11016" width="8.28515625" customWidth="1"/>
    <col min="11266" max="11266" width="24.85546875" customWidth="1"/>
    <col min="11267" max="11267" width="13.5703125" customWidth="1"/>
    <col min="11268" max="11268" width="16.28515625" customWidth="1"/>
    <col min="11269" max="11269" width="16.140625" customWidth="1"/>
    <col min="11270" max="11272" width="8.28515625" customWidth="1"/>
    <col min="11522" max="11522" width="24.85546875" customWidth="1"/>
    <col min="11523" max="11523" width="13.5703125" customWidth="1"/>
    <col min="11524" max="11524" width="16.28515625" customWidth="1"/>
    <col min="11525" max="11525" width="16.140625" customWidth="1"/>
    <col min="11526" max="11528" width="8.28515625" customWidth="1"/>
    <col min="11778" max="11778" width="24.85546875" customWidth="1"/>
    <col min="11779" max="11779" width="13.5703125" customWidth="1"/>
    <col min="11780" max="11780" width="16.28515625" customWidth="1"/>
    <col min="11781" max="11781" width="16.140625" customWidth="1"/>
    <col min="11782" max="11784" width="8.28515625" customWidth="1"/>
    <col min="12034" max="12034" width="24.85546875" customWidth="1"/>
    <col min="12035" max="12035" width="13.5703125" customWidth="1"/>
    <col min="12036" max="12036" width="16.28515625" customWidth="1"/>
    <col min="12037" max="12037" width="16.140625" customWidth="1"/>
    <col min="12038" max="12040" width="8.28515625" customWidth="1"/>
    <col min="12290" max="12290" width="24.85546875" customWidth="1"/>
    <col min="12291" max="12291" width="13.5703125" customWidth="1"/>
    <col min="12292" max="12292" width="16.28515625" customWidth="1"/>
    <col min="12293" max="12293" width="16.140625" customWidth="1"/>
    <col min="12294" max="12296" width="8.28515625" customWidth="1"/>
    <col min="12546" max="12546" width="24.85546875" customWidth="1"/>
    <col min="12547" max="12547" width="13.5703125" customWidth="1"/>
    <col min="12548" max="12548" width="16.28515625" customWidth="1"/>
    <col min="12549" max="12549" width="16.140625" customWidth="1"/>
    <col min="12550" max="12552" width="8.28515625" customWidth="1"/>
    <col min="12802" max="12802" width="24.85546875" customWidth="1"/>
    <col min="12803" max="12803" width="13.5703125" customWidth="1"/>
    <col min="12804" max="12804" width="16.28515625" customWidth="1"/>
    <col min="12805" max="12805" width="16.140625" customWidth="1"/>
    <col min="12806" max="12808" width="8.28515625" customWidth="1"/>
    <col min="13058" max="13058" width="24.85546875" customWidth="1"/>
    <col min="13059" max="13059" width="13.5703125" customWidth="1"/>
    <col min="13060" max="13060" width="16.28515625" customWidth="1"/>
    <col min="13061" max="13061" width="16.140625" customWidth="1"/>
    <col min="13062" max="13064" width="8.28515625" customWidth="1"/>
    <col min="13314" max="13314" width="24.85546875" customWidth="1"/>
    <col min="13315" max="13315" width="13.5703125" customWidth="1"/>
    <col min="13316" max="13316" width="16.28515625" customWidth="1"/>
    <col min="13317" max="13317" width="16.140625" customWidth="1"/>
    <col min="13318" max="13320" width="8.28515625" customWidth="1"/>
    <col min="13570" max="13570" width="24.85546875" customWidth="1"/>
    <col min="13571" max="13571" width="13.5703125" customWidth="1"/>
    <col min="13572" max="13572" width="16.28515625" customWidth="1"/>
    <col min="13573" max="13573" width="16.140625" customWidth="1"/>
    <col min="13574" max="13576" width="8.28515625" customWidth="1"/>
    <col min="13826" max="13826" width="24.85546875" customWidth="1"/>
    <col min="13827" max="13827" width="13.5703125" customWidth="1"/>
    <col min="13828" max="13828" width="16.28515625" customWidth="1"/>
    <col min="13829" max="13829" width="16.140625" customWidth="1"/>
    <col min="13830" max="13832" width="8.28515625" customWidth="1"/>
    <col min="14082" max="14082" width="24.85546875" customWidth="1"/>
    <col min="14083" max="14083" width="13.5703125" customWidth="1"/>
    <col min="14084" max="14084" width="16.28515625" customWidth="1"/>
    <col min="14085" max="14085" width="16.140625" customWidth="1"/>
    <col min="14086" max="14088" width="8.28515625" customWidth="1"/>
    <col min="14338" max="14338" width="24.85546875" customWidth="1"/>
    <col min="14339" max="14339" width="13.5703125" customWidth="1"/>
    <col min="14340" max="14340" width="16.28515625" customWidth="1"/>
    <col min="14341" max="14341" width="16.140625" customWidth="1"/>
    <col min="14342" max="14344" width="8.28515625" customWidth="1"/>
    <col min="14594" max="14594" width="24.85546875" customWidth="1"/>
    <col min="14595" max="14595" width="13.5703125" customWidth="1"/>
    <col min="14596" max="14596" width="16.28515625" customWidth="1"/>
    <col min="14597" max="14597" width="16.140625" customWidth="1"/>
    <col min="14598" max="14600" width="8.28515625" customWidth="1"/>
    <col min="14850" max="14850" width="24.85546875" customWidth="1"/>
    <col min="14851" max="14851" width="13.5703125" customWidth="1"/>
    <col min="14852" max="14852" width="16.28515625" customWidth="1"/>
    <col min="14853" max="14853" width="16.140625" customWidth="1"/>
    <col min="14854" max="14856" width="8.28515625" customWidth="1"/>
    <col min="15106" max="15106" width="24.85546875" customWidth="1"/>
    <col min="15107" max="15107" width="13.5703125" customWidth="1"/>
    <col min="15108" max="15108" width="16.28515625" customWidth="1"/>
    <col min="15109" max="15109" width="16.140625" customWidth="1"/>
    <col min="15110" max="15112" width="8.28515625" customWidth="1"/>
    <col min="15362" max="15362" width="24.85546875" customWidth="1"/>
    <col min="15363" max="15363" width="13.5703125" customWidth="1"/>
    <col min="15364" max="15364" width="16.28515625" customWidth="1"/>
    <col min="15365" max="15365" width="16.140625" customWidth="1"/>
    <col min="15366" max="15368" width="8.28515625" customWidth="1"/>
    <col min="15618" max="15618" width="24.85546875" customWidth="1"/>
    <col min="15619" max="15619" width="13.5703125" customWidth="1"/>
    <col min="15620" max="15620" width="16.28515625" customWidth="1"/>
    <col min="15621" max="15621" width="16.140625" customWidth="1"/>
    <col min="15622" max="15624" width="8.28515625" customWidth="1"/>
    <col min="15874" max="15874" width="24.85546875" customWidth="1"/>
    <col min="15875" max="15875" width="13.5703125" customWidth="1"/>
    <col min="15876" max="15876" width="16.28515625" customWidth="1"/>
    <col min="15877" max="15877" width="16.140625" customWidth="1"/>
    <col min="15878" max="15880" width="8.28515625" customWidth="1"/>
    <col min="16130" max="16130" width="24.85546875" customWidth="1"/>
    <col min="16131" max="16131" width="13.5703125" customWidth="1"/>
    <col min="16132" max="16132" width="16.28515625" customWidth="1"/>
    <col min="16133" max="16133" width="16.140625" customWidth="1"/>
    <col min="16134" max="16136" width="8.28515625" customWidth="1"/>
  </cols>
  <sheetData>
    <row r="4" spans="2:10" ht="20.25" x14ac:dyDescent="0.3">
      <c r="B4" s="20" t="s">
        <v>145</v>
      </c>
    </row>
    <row r="5" spans="2:10" x14ac:dyDescent="0.25">
      <c r="C5" s="9" t="s">
        <v>146</v>
      </c>
      <c r="D5" s="9" t="s">
        <v>147</v>
      </c>
      <c r="E5" s="9" t="s">
        <v>148</v>
      </c>
      <c r="F5" s="21"/>
      <c r="G5" s="21" t="s">
        <v>149</v>
      </c>
      <c r="H5" s="21" t="s">
        <v>150</v>
      </c>
    </row>
    <row r="6" spans="2:10" x14ac:dyDescent="0.25">
      <c r="B6" t="s">
        <v>151</v>
      </c>
      <c r="C6" s="2">
        <f>+Programacion!AF12</f>
        <v>6426498963</v>
      </c>
      <c r="D6" s="2">
        <f>+Programacion!CB12</f>
        <v>6426498963.4799995</v>
      </c>
      <c r="E6" s="2">
        <f>+Programacion!CC12</f>
        <v>1774786619.52</v>
      </c>
      <c r="F6" s="2"/>
      <c r="G6" s="22">
        <f>+D6/C6</f>
        <v>1.0000000000746907</v>
      </c>
      <c r="H6" s="22">
        <f>+E6/C6</f>
        <v>0.27616695026921767</v>
      </c>
    </row>
    <row r="7" spans="2:10" x14ac:dyDescent="0.25">
      <c r="B7" t="s">
        <v>58</v>
      </c>
      <c r="C7" s="2">
        <f>+Programacion!AF20</f>
        <v>226436708.61000001</v>
      </c>
      <c r="D7" s="2">
        <f>+Programacion!CB20</f>
        <v>226436709</v>
      </c>
      <c r="E7" s="2">
        <f>+Programacion!CC20</f>
        <v>4926349.8600000003</v>
      </c>
      <c r="F7" s="2"/>
      <c r="G7" s="22">
        <v>0</v>
      </c>
      <c r="H7" s="22">
        <v>0</v>
      </c>
      <c r="J7" s="22">
        <f>(E6*100%)/D6</f>
        <v>0.27616695024859056</v>
      </c>
    </row>
    <row r="8" spans="2:10" x14ac:dyDescent="0.25">
      <c r="B8" s="8" t="s">
        <v>19</v>
      </c>
      <c r="C8" s="23">
        <f>+C6+C7</f>
        <v>6652935671.6099997</v>
      </c>
      <c r="D8" s="23">
        <f>+D6+D7</f>
        <v>6652935672.4799995</v>
      </c>
      <c r="E8" s="23">
        <f>+E6+E7</f>
        <v>1779712969.3799999</v>
      </c>
      <c r="F8" s="23"/>
      <c r="G8" s="22">
        <f>+D8/C8</f>
        <v>1.0000000001307694</v>
      </c>
      <c r="H8" s="22">
        <f>+E8/C8</f>
        <v>0.26750791789172856</v>
      </c>
    </row>
    <row r="26" spans="2:11" ht="20.25" x14ac:dyDescent="0.3">
      <c r="B26" s="20" t="s">
        <v>152</v>
      </c>
    </row>
    <row r="27" spans="2:11" x14ac:dyDescent="0.25">
      <c r="C27" s="9" t="s">
        <v>146</v>
      </c>
      <c r="D27" s="9" t="s">
        <v>147</v>
      </c>
      <c r="E27" s="9" t="s">
        <v>148</v>
      </c>
      <c r="F27" s="21" t="s">
        <v>153</v>
      </c>
      <c r="G27" s="21" t="s">
        <v>149</v>
      </c>
      <c r="H27" s="21" t="s">
        <v>150</v>
      </c>
      <c r="I27" s="21" t="s">
        <v>154</v>
      </c>
    </row>
    <row r="28" spans="2:11" x14ac:dyDescent="0.25">
      <c r="B28" s="1" t="s">
        <v>71</v>
      </c>
      <c r="C28" s="2">
        <f>+Programacion!AF30</f>
        <v>3135047271.6100001</v>
      </c>
      <c r="D28" s="2">
        <f>+Programacion!CB30</f>
        <v>3135047271.9299998</v>
      </c>
      <c r="E28" s="2">
        <f>+Programacion!CC30</f>
        <v>1142186411.5</v>
      </c>
      <c r="F28" s="2">
        <v>0</v>
      </c>
      <c r="G28" s="22">
        <f>+D28/C28</f>
        <v>1.0000000001020717</v>
      </c>
      <c r="H28" s="22">
        <f>+E28/C28</f>
        <v>0.36432828998888794</v>
      </c>
      <c r="I28" s="22">
        <f>+F28/C28</f>
        <v>0</v>
      </c>
      <c r="K28" s="22">
        <f>(E28*100%)/D28</f>
        <v>0.3643282899517003</v>
      </c>
    </row>
    <row r="29" spans="2:11" x14ac:dyDescent="0.25">
      <c r="B29" s="1" t="s">
        <v>130</v>
      </c>
      <c r="C29" s="2">
        <f>+Programacion!AF95</f>
        <v>3517878400</v>
      </c>
      <c r="D29" s="2">
        <f>+Programacion!CB95</f>
        <v>3517878400</v>
      </c>
      <c r="E29" s="2">
        <f>+Programacion!CC95</f>
        <v>1054265662.5</v>
      </c>
      <c r="F29" s="2">
        <v>0</v>
      </c>
      <c r="G29" s="22">
        <f>+D29/C29</f>
        <v>1</v>
      </c>
      <c r="H29" s="22">
        <f>+E29/C29</f>
        <v>0.29968792056598659</v>
      </c>
      <c r="I29" s="22">
        <f>+F29/C29</f>
        <v>0</v>
      </c>
      <c r="K29" s="22">
        <f>(E29*100%)/D29</f>
        <v>0.29968792056598659</v>
      </c>
    </row>
    <row r="30" spans="2:11" x14ac:dyDescent="0.25">
      <c r="B30" s="8" t="s">
        <v>19</v>
      </c>
      <c r="C30" s="23">
        <f>+C28+C29</f>
        <v>6652925671.6100006</v>
      </c>
      <c r="D30" s="23">
        <f>+D28+D29</f>
        <v>6652925671.9300003</v>
      </c>
      <c r="E30" s="23">
        <f>+E28+E29</f>
        <v>2196452074</v>
      </c>
      <c r="F30" s="23">
        <f>+F28+F29</f>
        <v>0</v>
      </c>
      <c r="G30" s="24">
        <f>+D30/C30</f>
        <v>1.0000000000480991</v>
      </c>
      <c r="H30" s="24">
        <f>+E30/C30</f>
        <v>0.33014829601552742</v>
      </c>
      <c r="I30" s="24">
        <f>+F30/C30</f>
        <v>0</v>
      </c>
    </row>
    <row r="56" spans="2:2" ht="15.75" x14ac:dyDescent="0.25">
      <c r="B56" s="25" t="s">
        <v>155</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3:N119"/>
  <sheetViews>
    <sheetView topLeftCell="C94" workbookViewId="0">
      <selection activeCell="G125" sqref="G125"/>
    </sheetView>
  </sheetViews>
  <sheetFormatPr baseColWidth="10" defaultRowHeight="15" x14ac:dyDescent="0.25"/>
  <cols>
    <col min="1" max="1" width="13.5703125" customWidth="1"/>
    <col min="2" max="2" width="10.42578125" bestFit="1" customWidth="1"/>
    <col min="3" max="3" width="12.28515625" customWidth="1"/>
    <col min="4" max="4" width="8.5703125" customWidth="1"/>
    <col min="5" max="5" width="17.28515625" style="30" bestFit="1" customWidth="1"/>
    <col min="6" max="6" width="13.5703125" bestFit="1" customWidth="1"/>
    <col min="7" max="7" width="31.42578125" customWidth="1"/>
    <col min="8" max="8" width="13.42578125" customWidth="1"/>
    <col min="9" max="9" width="30.28515625" style="30" customWidth="1"/>
    <col min="10" max="11" width="16.7109375" customWidth="1"/>
    <col min="13" max="13" width="13.140625" customWidth="1"/>
    <col min="14" max="14" width="19.28515625" customWidth="1"/>
  </cols>
  <sheetData>
    <row r="3" spans="3:14" x14ac:dyDescent="0.25">
      <c r="C3" s="122" t="s">
        <v>344</v>
      </c>
      <c r="D3" s="123"/>
      <c r="E3" s="124"/>
      <c r="N3" s="125">
        <v>1717582653.03</v>
      </c>
    </row>
    <row r="4" spans="3:14" x14ac:dyDescent="0.25">
      <c r="C4" s="258" t="s">
        <v>220</v>
      </c>
      <c r="D4" s="258"/>
      <c r="E4" s="258"/>
      <c r="F4" s="258"/>
      <c r="G4" s="258"/>
      <c r="I4"/>
    </row>
    <row r="5" spans="3:14" x14ac:dyDescent="0.25">
      <c r="E5"/>
      <c r="I5"/>
    </row>
    <row r="6" spans="3:14" x14ac:dyDescent="0.25">
      <c r="C6" s="114" t="s">
        <v>221</v>
      </c>
      <c r="D6" s="114" t="s">
        <v>222</v>
      </c>
      <c r="E6" s="114" t="s">
        <v>223</v>
      </c>
      <c r="F6" s="114" t="s">
        <v>224</v>
      </c>
      <c r="G6" s="114" t="s">
        <v>225</v>
      </c>
      <c r="H6" s="114" t="s">
        <v>226</v>
      </c>
      <c r="I6" s="114" t="s">
        <v>227</v>
      </c>
      <c r="J6" s="114" t="s">
        <v>228</v>
      </c>
      <c r="K6" s="114" t="s">
        <v>229</v>
      </c>
      <c r="L6" s="114" t="s">
        <v>230</v>
      </c>
      <c r="M6" s="114" t="s">
        <v>237</v>
      </c>
      <c r="N6" s="114" t="s">
        <v>238</v>
      </c>
    </row>
    <row r="7" spans="3:14" x14ac:dyDescent="0.25">
      <c r="C7" s="115">
        <v>43858</v>
      </c>
      <c r="D7" s="114">
        <v>28</v>
      </c>
      <c r="E7" s="114">
        <v>2019</v>
      </c>
      <c r="F7" s="114">
        <v>4123</v>
      </c>
      <c r="G7" s="114" t="s">
        <v>231</v>
      </c>
      <c r="H7" s="114">
        <v>1121908837</v>
      </c>
      <c r="I7" s="114" t="s">
        <v>232</v>
      </c>
      <c r="J7" s="114">
        <v>8200400</v>
      </c>
      <c r="K7" s="114">
        <v>0</v>
      </c>
      <c r="L7" s="116">
        <v>1066667</v>
      </c>
      <c r="M7" s="116">
        <v>68266</v>
      </c>
      <c r="N7" s="116">
        <v>998401</v>
      </c>
    </row>
    <row r="8" spans="3:14" x14ac:dyDescent="0.25">
      <c r="C8" s="115">
        <v>43858</v>
      </c>
      <c r="D8" s="114">
        <v>29</v>
      </c>
      <c r="E8" s="114">
        <v>2019</v>
      </c>
      <c r="F8" s="114">
        <v>4114</v>
      </c>
      <c r="G8" s="114" t="s">
        <v>233</v>
      </c>
      <c r="H8" s="114">
        <v>86050755</v>
      </c>
      <c r="I8" s="114" t="s">
        <v>234</v>
      </c>
      <c r="J8" s="114">
        <v>8200401</v>
      </c>
      <c r="K8" s="114">
        <v>0</v>
      </c>
      <c r="L8" s="116">
        <v>454169</v>
      </c>
      <c r="M8" s="114">
        <v>0</v>
      </c>
      <c r="N8" s="116">
        <v>454169</v>
      </c>
    </row>
    <row r="9" spans="3:14" x14ac:dyDescent="0.25">
      <c r="C9" s="259" t="s">
        <v>235</v>
      </c>
      <c r="D9" s="259"/>
      <c r="E9" s="259"/>
      <c r="F9" s="259"/>
      <c r="G9" s="259"/>
      <c r="H9" s="259"/>
      <c r="I9" s="259"/>
      <c r="J9" s="259"/>
      <c r="K9" s="259"/>
      <c r="L9" s="117">
        <f>SUM(L7:L8)</f>
        <v>1520836</v>
      </c>
      <c r="M9" s="114"/>
      <c r="N9" s="114"/>
    </row>
    <row r="10" spans="3:14" ht="15.75" thickBot="1" x14ac:dyDescent="0.3">
      <c r="C10" s="126"/>
      <c r="D10" s="126"/>
      <c r="E10" s="126"/>
      <c r="F10" s="126"/>
      <c r="G10" s="126"/>
      <c r="H10" s="126"/>
      <c r="I10" s="126"/>
      <c r="J10" s="126"/>
      <c r="K10" s="126"/>
      <c r="L10" s="120"/>
      <c r="M10" s="127"/>
      <c r="N10" s="127"/>
    </row>
    <row r="11" spans="3:14" ht="15.75" thickBot="1" x14ac:dyDescent="0.3">
      <c r="C11" s="256" t="s">
        <v>345</v>
      </c>
      <c r="D11" s="257"/>
      <c r="E11" s="257"/>
      <c r="F11" s="257"/>
      <c r="G11" s="257"/>
      <c r="H11" s="257"/>
      <c r="I11" s="257"/>
      <c r="J11" s="257"/>
      <c r="K11" s="257"/>
      <c r="L11" s="257"/>
      <c r="M11" s="257"/>
      <c r="N11" s="132">
        <v>1716061817.03</v>
      </c>
    </row>
    <row r="12" spans="3:14" x14ac:dyDescent="0.25">
      <c r="C12" s="118"/>
      <c r="E12"/>
      <c r="I12"/>
      <c r="L12" s="119"/>
    </row>
    <row r="13" spans="3:14" ht="15.75" thickBot="1" x14ac:dyDescent="0.3">
      <c r="C13" s="118"/>
      <c r="E13"/>
      <c r="I13"/>
      <c r="L13" s="119"/>
    </row>
    <row r="14" spans="3:14" ht="15.75" thickBot="1" x14ac:dyDescent="0.3">
      <c r="C14" s="256" t="s">
        <v>346</v>
      </c>
      <c r="D14" s="257"/>
      <c r="E14" s="257"/>
      <c r="F14" s="257"/>
      <c r="G14" s="257"/>
      <c r="H14" s="129"/>
      <c r="I14" s="138"/>
      <c r="J14" s="129"/>
      <c r="K14" s="129"/>
      <c r="L14" s="129"/>
      <c r="M14" s="129"/>
      <c r="N14" s="131">
        <v>1656977216.03</v>
      </c>
    </row>
    <row r="15" spans="3:14" x14ac:dyDescent="0.25">
      <c r="C15" t="s">
        <v>221</v>
      </c>
      <c r="D15" t="s">
        <v>222</v>
      </c>
      <c r="E15" t="s">
        <v>223</v>
      </c>
      <c r="F15" t="s">
        <v>224</v>
      </c>
      <c r="G15" t="s">
        <v>225</v>
      </c>
      <c r="H15" t="s">
        <v>226</v>
      </c>
      <c r="I15" t="s">
        <v>227</v>
      </c>
      <c r="J15" t="s">
        <v>230</v>
      </c>
      <c r="K15" t="s">
        <v>238</v>
      </c>
    </row>
    <row r="16" spans="3:14" x14ac:dyDescent="0.25">
      <c r="C16" s="115">
        <v>43865</v>
      </c>
      <c r="D16" s="114">
        <v>50</v>
      </c>
      <c r="E16" s="114">
        <v>2019</v>
      </c>
      <c r="F16" s="114">
        <v>3</v>
      </c>
      <c r="G16" s="133" t="s">
        <v>265</v>
      </c>
      <c r="H16" s="133" t="s">
        <v>266</v>
      </c>
      <c r="I16" s="133" t="s">
        <v>267</v>
      </c>
      <c r="J16" s="134">
        <v>3925279</v>
      </c>
      <c r="K16" s="134">
        <v>3925279</v>
      </c>
      <c r="L16" s="135"/>
    </row>
    <row r="17" spans="3:12" x14ac:dyDescent="0.25">
      <c r="C17" s="115">
        <v>43865</v>
      </c>
      <c r="D17" s="114">
        <v>51</v>
      </c>
      <c r="E17" s="114">
        <v>2019</v>
      </c>
      <c r="F17" s="114">
        <v>35</v>
      </c>
      <c r="G17" s="133" t="s">
        <v>265</v>
      </c>
      <c r="H17" s="133" t="s">
        <v>266</v>
      </c>
      <c r="I17" s="133" t="s">
        <v>268</v>
      </c>
      <c r="J17" s="134">
        <v>3687301</v>
      </c>
      <c r="K17" s="134">
        <v>3687301</v>
      </c>
      <c r="L17" s="135"/>
    </row>
    <row r="18" spans="3:12" x14ac:dyDescent="0.25">
      <c r="C18" s="115">
        <v>43865</v>
      </c>
      <c r="D18" s="114">
        <v>52</v>
      </c>
      <c r="E18" s="114">
        <v>2019</v>
      </c>
      <c r="F18" s="114">
        <v>66</v>
      </c>
      <c r="G18" s="133" t="s">
        <v>265</v>
      </c>
      <c r="H18" s="133" t="s">
        <v>266</v>
      </c>
      <c r="I18" s="133" t="s">
        <v>269</v>
      </c>
      <c r="J18" s="134">
        <v>3540141</v>
      </c>
      <c r="K18" s="134">
        <v>3540141</v>
      </c>
      <c r="L18" s="135"/>
    </row>
    <row r="19" spans="3:12" x14ac:dyDescent="0.25">
      <c r="C19" s="115">
        <v>43865</v>
      </c>
      <c r="D19" s="114">
        <v>53</v>
      </c>
      <c r="E19" s="114">
        <v>2019</v>
      </c>
      <c r="F19" s="114">
        <v>223</v>
      </c>
      <c r="G19" s="133" t="s">
        <v>265</v>
      </c>
      <c r="H19" s="133" t="s">
        <v>266</v>
      </c>
      <c r="I19" s="133" t="s">
        <v>270</v>
      </c>
      <c r="J19" s="134">
        <v>3554293</v>
      </c>
      <c r="K19" s="134">
        <v>3554293</v>
      </c>
      <c r="L19" s="135"/>
    </row>
    <row r="20" spans="3:12" x14ac:dyDescent="0.25">
      <c r="C20" s="115">
        <v>43865</v>
      </c>
      <c r="D20" s="114">
        <v>54</v>
      </c>
      <c r="E20" s="114">
        <v>2019</v>
      </c>
      <c r="F20" s="114">
        <v>132</v>
      </c>
      <c r="G20" s="133" t="s">
        <v>265</v>
      </c>
      <c r="H20" s="133" t="s">
        <v>266</v>
      </c>
      <c r="I20" s="133" t="s">
        <v>271</v>
      </c>
      <c r="J20" s="134">
        <v>287785</v>
      </c>
      <c r="K20" s="134">
        <v>287785</v>
      </c>
      <c r="L20" s="135"/>
    </row>
    <row r="21" spans="3:12" x14ac:dyDescent="0.25">
      <c r="C21" s="115">
        <v>43865</v>
      </c>
      <c r="D21" s="114">
        <v>55</v>
      </c>
      <c r="E21" s="114">
        <v>2019</v>
      </c>
      <c r="F21" s="114">
        <v>731</v>
      </c>
      <c r="G21" s="133" t="s">
        <v>265</v>
      </c>
      <c r="H21" s="133" t="s">
        <v>266</v>
      </c>
      <c r="I21" s="133" t="s">
        <v>272</v>
      </c>
      <c r="J21" s="134">
        <v>3299049</v>
      </c>
      <c r="K21" s="134">
        <v>3299049</v>
      </c>
      <c r="L21" s="135"/>
    </row>
    <row r="22" spans="3:12" x14ac:dyDescent="0.25">
      <c r="C22" s="115">
        <v>43865</v>
      </c>
      <c r="D22" s="114">
        <v>56</v>
      </c>
      <c r="E22" s="114">
        <v>2019</v>
      </c>
      <c r="F22" s="114">
        <v>342</v>
      </c>
      <c r="G22" s="133" t="s">
        <v>265</v>
      </c>
      <c r="H22" s="133" t="s">
        <v>266</v>
      </c>
      <c r="I22" s="133" t="s">
        <v>273</v>
      </c>
      <c r="J22" s="134">
        <v>310184</v>
      </c>
      <c r="K22" s="134">
        <v>310184</v>
      </c>
      <c r="L22" s="135"/>
    </row>
    <row r="23" spans="3:12" x14ac:dyDescent="0.25">
      <c r="C23" s="115">
        <v>43865</v>
      </c>
      <c r="D23" s="114">
        <v>57</v>
      </c>
      <c r="E23" s="114">
        <v>2019</v>
      </c>
      <c r="F23" s="114">
        <v>1299</v>
      </c>
      <c r="G23" s="133" t="s">
        <v>265</v>
      </c>
      <c r="H23" s="133" t="s">
        <v>266</v>
      </c>
      <c r="I23" s="133" t="s">
        <v>274</v>
      </c>
      <c r="J23" s="134">
        <v>1645800</v>
      </c>
      <c r="K23" s="134">
        <v>1645800</v>
      </c>
      <c r="L23" s="135"/>
    </row>
    <row r="24" spans="3:12" x14ac:dyDescent="0.25">
      <c r="C24" s="115">
        <v>43865</v>
      </c>
      <c r="D24" s="114">
        <v>58</v>
      </c>
      <c r="E24" s="114">
        <v>2019</v>
      </c>
      <c r="F24" s="114">
        <v>2058</v>
      </c>
      <c r="G24" s="133" t="s">
        <v>265</v>
      </c>
      <c r="H24" s="133" t="s">
        <v>266</v>
      </c>
      <c r="I24" s="133" t="s">
        <v>275</v>
      </c>
      <c r="J24" s="134">
        <v>3078811</v>
      </c>
      <c r="K24" s="134">
        <v>3078811</v>
      </c>
      <c r="L24" s="135"/>
    </row>
    <row r="25" spans="3:12" x14ac:dyDescent="0.25">
      <c r="C25" s="115">
        <v>43865</v>
      </c>
      <c r="D25" s="114">
        <v>59</v>
      </c>
      <c r="E25" s="114">
        <v>2019</v>
      </c>
      <c r="F25" s="114">
        <v>1573</v>
      </c>
      <c r="G25" s="133" t="s">
        <v>265</v>
      </c>
      <c r="H25" s="133" t="s">
        <v>266</v>
      </c>
      <c r="I25" s="133" t="s">
        <v>276</v>
      </c>
      <c r="J25" s="134">
        <v>243583</v>
      </c>
      <c r="K25" s="134">
        <v>243583</v>
      </c>
      <c r="L25" s="135"/>
    </row>
    <row r="26" spans="3:12" x14ac:dyDescent="0.25">
      <c r="C26" s="115">
        <v>43865</v>
      </c>
      <c r="D26" s="114">
        <v>60</v>
      </c>
      <c r="E26" s="114">
        <v>2019</v>
      </c>
      <c r="F26" s="114">
        <v>1657</v>
      </c>
      <c r="G26" s="133" t="s">
        <v>265</v>
      </c>
      <c r="H26" s="133" t="s">
        <v>266</v>
      </c>
      <c r="I26" s="133" t="s">
        <v>277</v>
      </c>
      <c r="J26" s="134">
        <v>3493372</v>
      </c>
      <c r="K26" s="134">
        <v>3493372</v>
      </c>
      <c r="L26" s="135"/>
    </row>
    <row r="27" spans="3:12" x14ac:dyDescent="0.25">
      <c r="C27" s="115">
        <v>43865</v>
      </c>
      <c r="D27" s="114">
        <v>61</v>
      </c>
      <c r="E27" s="114">
        <v>2019</v>
      </c>
      <c r="F27" s="114">
        <v>1674</v>
      </c>
      <c r="G27" s="133" t="s">
        <v>265</v>
      </c>
      <c r="H27" s="133" t="s">
        <v>266</v>
      </c>
      <c r="I27" s="133" t="s">
        <v>278</v>
      </c>
      <c r="J27" s="134">
        <v>343033</v>
      </c>
      <c r="K27" s="134">
        <v>343033</v>
      </c>
      <c r="L27" s="135"/>
    </row>
    <row r="28" spans="3:12" x14ac:dyDescent="0.25">
      <c r="C28" s="115">
        <v>43865</v>
      </c>
      <c r="D28" s="114">
        <v>62</v>
      </c>
      <c r="E28" s="114">
        <v>2019</v>
      </c>
      <c r="F28" s="114">
        <v>2481</v>
      </c>
      <c r="G28" s="133" t="s">
        <v>265</v>
      </c>
      <c r="H28" s="133" t="s">
        <v>266</v>
      </c>
      <c r="I28" s="133" t="s">
        <v>279</v>
      </c>
      <c r="J28" s="134">
        <v>3617438</v>
      </c>
      <c r="K28" s="134">
        <v>3617438</v>
      </c>
      <c r="L28" s="135"/>
    </row>
    <row r="29" spans="3:12" x14ac:dyDescent="0.25">
      <c r="C29" s="115">
        <v>43865</v>
      </c>
      <c r="D29" s="114">
        <v>63</v>
      </c>
      <c r="E29" s="114">
        <v>2019</v>
      </c>
      <c r="F29" s="114">
        <v>2978</v>
      </c>
      <c r="G29" s="133" t="s">
        <v>265</v>
      </c>
      <c r="H29" s="133" t="s">
        <v>266</v>
      </c>
      <c r="I29" s="133" t="s">
        <v>280</v>
      </c>
      <c r="J29" s="134">
        <v>5531342</v>
      </c>
      <c r="K29" s="134">
        <v>5531342</v>
      </c>
      <c r="L29" s="135"/>
    </row>
    <row r="30" spans="3:12" x14ac:dyDescent="0.25">
      <c r="C30" s="115">
        <v>43865</v>
      </c>
      <c r="D30" s="114">
        <v>64</v>
      </c>
      <c r="E30" s="114">
        <v>2019</v>
      </c>
      <c r="F30" s="114">
        <v>3444</v>
      </c>
      <c r="G30" s="133" t="s">
        <v>265</v>
      </c>
      <c r="H30" s="133" t="s">
        <v>266</v>
      </c>
      <c r="I30" s="133" t="s">
        <v>281</v>
      </c>
      <c r="J30" s="134">
        <v>3565058</v>
      </c>
      <c r="K30" s="134">
        <v>3565058</v>
      </c>
      <c r="L30" s="135"/>
    </row>
    <row r="31" spans="3:12" x14ac:dyDescent="0.25">
      <c r="C31" s="115">
        <v>43865</v>
      </c>
      <c r="D31" s="114">
        <v>65</v>
      </c>
      <c r="E31" s="114">
        <v>2019</v>
      </c>
      <c r="F31" s="114">
        <v>3752</v>
      </c>
      <c r="G31" s="133" t="s">
        <v>265</v>
      </c>
      <c r="H31" s="133" t="s">
        <v>266</v>
      </c>
      <c r="I31" s="133" t="s">
        <v>282</v>
      </c>
      <c r="J31" s="134">
        <v>4065996</v>
      </c>
      <c r="K31" s="134">
        <v>4065996</v>
      </c>
      <c r="L31" s="135"/>
    </row>
    <row r="32" spans="3:12" x14ac:dyDescent="0.25">
      <c r="C32" s="115">
        <v>43865</v>
      </c>
      <c r="D32" s="114">
        <v>66</v>
      </c>
      <c r="E32" s="114">
        <v>2019</v>
      </c>
      <c r="F32" s="114">
        <v>3997</v>
      </c>
      <c r="G32" s="133" t="s">
        <v>265</v>
      </c>
      <c r="H32" s="133" t="s">
        <v>266</v>
      </c>
      <c r="I32" s="133" t="s">
        <v>283</v>
      </c>
      <c r="J32" s="134">
        <v>3792700</v>
      </c>
      <c r="K32" s="134">
        <v>3792700</v>
      </c>
      <c r="L32" s="135"/>
    </row>
    <row r="33" spans="3:12" x14ac:dyDescent="0.25">
      <c r="C33" s="115">
        <v>43865</v>
      </c>
      <c r="D33" s="114">
        <v>67</v>
      </c>
      <c r="E33" s="114">
        <v>2019</v>
      </c>
      <c r="F33" s="114">
        <v>3753</v>
      </c>
      <c r="G33" s="133" t="s">
        <v>265</v>
      </c>
      <c r="H33" s="133" t="s">
        <v>266</v>
      </c>
      <c r="I33" s="133" t="s">
        <v>284</v>
      </c>
      <c r="J33" s="134">
        <v>552916</v>
      </c>
      <c r="K33" s="134">
        <v>552916</v>
      </c>
      <c r="L33" s="135"/>
    </row>
    <row r="34" spans="3:12" x14ac:dyDescent="0.25">
      <c r="C34" s="115">
        <v>43865</v>
      </c>
      <c r="D34" s="114">
        <v>68</v>
      </c>
      <c r="E34" s="114">
        <v>2019</v>
      </c>
      <c r="F34" s="114">
        <v>3088</v>
      </c>
      <c r="G34" s="133" t="s">
        <v>265</v>
      </c>
      <c r="H34" s="133" t="s">
        <v>266</v>
      </c>
      <c r="I34" s="133" t="s">
        <v>285</v>
      </c>
      <c r="J34" s="134">
        <v>263680</v>
      </c>
      <c r="K34" s="134">
        <v>263680</v>
      </c>
      <c r="L34" s="135"/>
    </row>
    <row r="35" spans="3:12" x14ac:dyDescent="0.25">
      <c r="C35" s="115">
        <v>43865</v>
      </c>
      <c r="D35" s="114">
        <v>69</v>
      </c>
      <c r="E35" s="114">
        <v>2019</v>
      </c>
      <c r="F35" s="114">
        <v>341</v>
      </c>
      <c r="G35" s="133" t="s">
        <v>265</v>
      </c>
      <c r="H35" s="133" t="s">
        <v>266</v>
      </c>
      <c r="I35" s="133" t="s">
        <v>286</v>
      </c>
      <c r="J35" s="134">
        <v>237315</v>
      </c>
      <c r="K35" s="134">
        <v>237315</v>
      </c>
      <c r="L35" s="135"/>
    </row>
    <row r="36" spans="3:12" x14ac:dyDescent="0.25">
      <c r="C36" s="115">
        <v>43865</v>
      </c>
      <c r="D36" s="114">
        <v>70</v>
      </c>
      <c r="E36" s="114">
        <v>2019</v>
      </c>
      <c r="F36" s="114">
        <v>1722</v>
      </c>
      <c r="G36" s="133" t="s">
        <v>265</v>
      </c>
      <c r="H36" s="133" t="s">
        <v>266</v>
      </c>
      <c r="I36" s="133" t="s">
        <v>287</v>
      </c>
      <c r="J36" s="134">
        <v>363165</v>
      </c>
      <c r="K36" s="134">
        <v>363165</v>
      </c>
      <c r="L36" s="135"/>
    </row>
    <row r="37" spans="3:12" x14ac:dyDescent="0.25">
      <c r="C37" s="115">
        <v>43865</v>
      </c>
      <c r="D37" s="114">
        <v>71</v>
      </c>
      <c r="E37" s="114">
        <v>2019</v>
      </c>
      <c r="F37" s="114">
        <v>1119</v>
      </c>
      <c r="G37" s="133" t="s">
        <v>265</v>
      </c>
      <c r="H37" s="133" t="s">
        <v>266</v>
      </c>
      <c r="I37" s="133" t="s">
        <v>288</v>
      </c>
      <c r="J37" s="134">
        <v>3601525</v>
      </c>
      <c r="K37" s="134">
        <v>3601525</v>
      </c>
      <c r="L37" s="135"/>
    </row>
    <row r="38" spans="3:12" x14ac:dyDescent="0.25">
      <c r="C38" s="115">
        <v>43871</v>
      </c>
      <c r="D38" s="114">
        <v>75</v>
      </c>
      <c r="E38" s="114">
        <v>2019</v>
      </c>
      <c r="F38" s="114">
        <v>3</v>
      </c>
      <c r="G38" s="133" t="s">
        <v>291</v>
      </c>
      <c r="H38" s="133" t="s">
        <v>292</v>
      </c>
      <c r="I38" s="133" t="s">
        <v>267</v>
      </c>
      <c r="J38" s="134">
        <v>464297</v>
      </c>
      <c r="K38" s="134">
        <v>464297</v>
      </c>
      <c r="L38" s="135"/>
    </row>
    <row r="39" spans="3:12" x14ac:dyDescent="0.25">
      <c r="C39" s="115">
        <v>43871</v>
      </c>
      <c r="D39" s="114">
        <v>76</v>
      </c>
      <c r="E39" s="114">
        <v>2019</v>
      </c>
      <c r="F39" s="114">
        <v>35</v>
      </c>
      <c r="G39" s="133" t="s">
        <v>291</v>
      </c>
      <c r="H39" s="133" t="s">
        <v>292</v>
      </c>
      <c r="I39" s="133" t="s">
        <v>268</v>
      </c>
      <c r="J39" s="134">
        <v>623114</v>
      </c>
      <c r="K39" s="134">
        <v>623114</v>
      </c>
      <c r="L39" s="135"/>
    </row>
    <row r="40" spans="3:12" x14ac:dyDescent="0.25">
      <c r="C40" s="115">
        <v>43871</v>
      </c>
      <c r="D40" s="114">
        <v>77</v>
      </c>
      <c r="E40" s="114">
        <v>2019</v>
      </c>
      <c r="F40" s="114">
        <v>66</v>
      </c>
      <c r="G40" s="133" t="s">
        <v>291</v>
      </c>
      <c r="H40" s="133" t="s">
        <v>292</v>
      </c>
      <c r="I40" s="133" t="s">
        <v>269</v>
      </c>
      <c r="J40" s="134">
        <v>593667</v>
      </c>
      <c r="K40" s="134">
        <v>593667</v>
      </c>
      <c r="L40" s="135"/>
    </row>
    <row r="41" spans="3:12" x14ac:dyDescent="0.25">
      <c r="C41" s="115">
        <v>43871</v>
      </c>
      <c r="D41" s="114">
        <v>78</v>
      </c>
      <c r="E41" s="114">
        <v>2019</v>
      </c>
      <c r="F41" s="114">
        <v>223</v>
      </c>
      <c r="G41" s="133" t="s">
        <v>291</v>
      </c>
      <c r="H41" s="133" t="s">
        <v>292</v>
      </c>
      <c r="I41" s="133" t="s">
        <v>270</v>
      </c>
      <c r="J41" s="134">
        <v>402264</v>
      </c>
      <c r="K41" s="134">
        <v>402264</v>
      </c>
      <c r="L41" s="135"/>
    </row>
    <row r="42" spans="3:12" x14ac:dyDescent="0.25">
      <c r="C42" s="115">
        <v>43871</v>
      </c>
      <c r="D42" s="114">
        <v>79</v>
      </c>
      <c r="E42" s="114">
        <v>2019</v>
      </c>
      <c r="F42" s="114">
        <v>731</v>
      </c>
      <c r="G42" s="133" t="s">
        <v>291</v>
      </c>
      <c r="H42" s="133" t="s">
        <v>292</v>
      </c>
      <c r="I42" s="133" t="s">
        <v>272</v>
      </c>
      <c r="J42" s="134">
        <v>402264</v>
      </c>
      <c r="K42" s="134">
        <v>402264</v>
      </c>
      <c r="L42" s="135"/>
    </row>
    <row r="43" spans="3:12" x14ac:dyDescent="0.25">
      <c r="C43" s="115">
        <v>43871</v>
      </c>
      <c r="D43" s="114">
        <v>80</v>
      </c>
      <c r="E43" s="114">
        <v>2019</v>
      </c>
      <c r="F43" s="114">
        <v>1299</v>
      </c>
      <c r="G43" s="133" t="s">
        <v>291</v>
      </c>
      <c r="H43" s="133" t="s">
        <v>292</v>
      </c>
      <c r="I43" s="133" t="s">
        <v>274</v>
      </c>
      <c r="J43" s="134">
        <v>175210</v>
      </c>
      <c r="K43" s="134">
        <v>175210</v>
      </c>
      <c r="L43" s="135"/>
    </row>
    <row r="44" spans="3:12" x14ac:dyDescent="0.25">
      <c r="C44" s="115">
        <v>43871</v>
      </c>
      <c r="D44" s="114">
        <v>81</v>
      </c>
      <c r="E44" s="114">
        <v>2019</v>
      </c>
      <c r="F44" s="114">
        <v>2058</v>
      </c>
      <c r="G44" s="133" t="s">
        <v>291</v>
      </c>
      <c r="H44" s="133" t="s">
        <v>292</v>
      </c>
      <c r="I44" s="133" t="s">
        <v>275</v>
      </c>
      <c r="J44" s="134">
        <v>402264</v>
      </c>
      <c r="K44" s="134">
        <v>402264</v>
      </c>
      <c r="L44" s="135"/>
    </row>
    <row r="45" spans="3:12" x14ac:dyDescent="0.25">
      <c r="C45" s="115">
        <v>43871</v>
      </c>
      <c r="D45" s="114">
        <v>82</v>
      </c>
      <c r="E45" s="114">
        <v>2019</v>
      </c>
      <c r="F45" s="114">
        <v>1657</v>
      </c>
      <c r="G45" s="133" t="s">
        <v>291</v>
      </c>
      <c r="H45" s="133" t="s">
        <v>292</v>
      </c>
      <c r="I45" s="133" t="s">
        <v>277</v>
      </c>
      <c r="J45" s="134">
        <v>402264</v>
      </c>
      <c r="K45" s="134">
        <v>402264</v>
      </c>
      <c r="L45" s="135"/>
    </row>
    <row r="46" spans="3:12" x14ac:dyDescent="0.25">
      <c r="C46" s="115">
        <v>43871</v>
      </c>
      <c r="D46" s="114">
        <v>83</v>
      </c>
      <c r="E46" s="114">
        <v>2019</v>
      </c>
      <c r="F46" s="114">
        <v>2481</v>
      </c>
      <c r="G46" s="133" t="s">
        <v>291</v>
      </c>
      <c r="H46" s="133" t="s">
        <v>292</v>
      </c>
      <c r="I46" s="133" t="s">
        <v>279</v>
      </c>
      <c r="J46" s="134">
        <v>402264</v>
      </c>
      <c r="K46" s="134">
        <v>402264</v>
      </c>
      <c r="L46" s="135"/>
    </row>
    <row r="47" spans="3:12" x14ac:dyDescent="0.25">
      <c r="C47" s="115">
        <v>43871</v>
      </c>
      <c r="D47" s="114">
        <v>84</v>
      </c>
      <c r="E47" s="114">
        <v>2019</v>
      </c>
      <c r="F47" s="114">
        <v>2978</v>
      </c>
      <c r="G47" s="133" t="s">
        <v>291</v>
      </c>
      <c r="H47" s="133" t="s">
        <v>292</v>
      </c>
      <c r="I47" s="133" t="s">
        <v>280</v>
      </c>
      <c r="J47" s="134">
        <v>640277</v>
      </c>
      <c r="K47" s="134">
        <v>640277</v>
      </c>
      <c r="L47" s="135"/>
    </row>
    <row r="48" spans="3:12" x14ac:dyDescent="0.25">
      <c r="C48" s="115">
        <v>43871</v>
      </c>
      <c r="D48" s="114">
        <v>85</v>
      </c>
      <c r="E48" s="114">
        <v>2019</v>
      </c>
      <c r="F48" s="114">
        <v>3444</v>
      </c>
      <c r="G48" s="133" t="s">
        <v>291</v>
      </c>
      <c r="H48" s="133" t="s">
        <v>292</v>
      </c>
      <c r="I48" s="133" t="s">
        <v>281</v>
      </c>
      <c r="J48" s="134">
        <v>503348</v>
      </c>
      <c r="K48" s="134">
        <v>503348</v>
      </c>
      <c r="L48" s="135"/>
    </row>
    <row r="49" spans="3:12" x14ac:dyDescent="0.25">
      <c r="C49" s="115">
        <v>43871</v>
      </c>
      <c r="D49" s="114">
        <v>86</v>
      </c>
      <c r="E49" s="114">
        <v>2019</v>
      </c>
      <c r="F49" s="114">
        <v>3752</v>
      </c>
      <c r="G49" s="133" t="s">
        <v>291</v>
      </c>
      <c r="H49" s="133" t="s">
        <v>292</v>
      </c>
      <c r="I49" s="133" t="s">
        <v>282</v>
      </c>
      <c r="J49" s="134">
        <v>467688</v>
      </c>
      <c r="K49" s="134">
        <v>467688</v>
      </c>
      <c r="L49" s="135"/>
    </row>
    <row r="50" spans="3:12" x14ac:dyDescent="0.25">
      <c r="C50" s="115">
        <v>43871</v>
      </c>
      <c r="D50" s="114">
        <v>87</v>
      </c>
      <c r="E50" s="114">
        <v>2019</v>
      </c>
      <c r="F50" s="114">
        <v>3997</v>
      </c>
      <c r="G50" s="133" t="s">
        <v>291</v>
      </c>
      <c r="H50" s="133" t="s">
        <v>292</v>
      </c>
      <c r="I50" s="133" t="s">
        <v>283</v>
      </c>
      <c r="J50" s="134">
        <v>420366</v>
      </c>
      <c r="K50" s="134">
        <v>420366</v>
      </c>
      <c r="L50" s="135"/>
    </row>
    <row r="51" spans="3:12" x14ac:dyDescent="0.25">
      <c r="C51" s="115">
        <v>43871</v>
      </c>
      <c r="D51" s="114">
        <v>88</v>
      </c>
      <c r="E51" s="114">
        <v>2019</v>
      </c>
      <c r="F51" s="114">
        <v>3753</v>
      </c>
      <c r="G51" s="133" t="s">
        <v>291</v>
      </c>
      <c r="H51" s="133" t="s">
        <v>292</v>
      </c>
      <c r="I51" s="133" t="s">
        <v>284</v>
      </c>
      <c r="J51" s="134">
        <v>122003</v>
      </c>
      <c r="K51" s="134">
        <v>122003</v>
      </c>
      <c r="L51" s="135"/>
    </row>
    <row r="52" spans="3:12" x14ac:dyDescent="0.25">
      <c r="C52" s="115">
        <v>43871</v>
      </c>
      <c r="D52" s="114">
        <v>89</v>
      </c>
      <c r="E52" s="114">
        <v>2019</v>
      </c>
      <c r="F52" s="114">
        <v>4159</v>
      </c>
      <c r="G52" s="133" t="s">
        <v>291</v>
      </c>
      <c r="H52" s="133" t="s">
        <v>292</v>
      </c>
      <c r="I52" s="133" t="s">
        <v>293</v>
      </c>
      <c r="J52" s="134">
        <v>350636</v>
      </c>
      <c r="K52" s="134">
        <v>350636</v>
      </c>
      <c r="L52" s="135"/>
    </row>
    <row r="53" spans="3:12" x14ac:dyDescent="0.25">
      <c r="C53" s="115">
        <v>43871</v>
      </c>
      <c r="D53" s="114">
        <v>90</v>
      </c>
      <c r="E53" s="114">
        <v>2019</v>
      </c>
      <c r="F53" s="114">
        <v>1119</v>
      </c>
      <c r="G53" s="133" t="s">
        <v>294</v>
      </c>
      <c r="H53" s="133" t="s">
        <v>295</v>
      </c>
      <c r="I53" s="133" t="s">
        <v>288</v>
      </c>
      <c r="J53" s="134">
        <v>402264</v>
      </c>
      <c r="K53" s="134">
        <v>402264</v>
      </c>
      <c r="L53" s="135"/>
    </row>
    <row r="54" spans="3:12" x14ac:dyDescent="0.25">
      <c r="C54" s="115">
        <v>43871</v>
      </c>
      <c r="D54" s="114">
        <v>91</v>
      </c>
      <c r="E54" s="114">
        <v>2019</v>
      </c>
      <c r="F54" s="114">
        <v>3</v>
      </c>
      <c r="G54" s="133" t="s">
        <v>294</v>
      </c>
      <c r="H54" s="133" t="s">
        <v>295</v>
      </c>
      <c r="I54" s="133" t="s">
        <v>267</v>
      </c>
      <c r="J54" s="134">
        <v>2558442</v>
      </c>
      <c r="K54" s="134">
        <v>2558442</v>
      </c>
      <c r="L54" s="135"/>
    </row>
    <row r="55" spans="3:12" x14ac:dyDescent="0.25">
      <c r="C55" s="115">
        <v>43871</v>
      </c>
      <c r="D55" s="114">
        <v>92</v>
      </c>
      <c r="E55" s="114">
        <v>2019</v>
      </c>
      <c r="F55" s="114">
        <v>35</v>
      </c>
      <c r="G55" s="133" t="s">
        <v>294</v>
      </c>
      <c r="H55" s="133" t="s">
        <v>295</v>
      </c>
      <c r="I55" s="133" t="s">
        <v>268</v>
      </c>
      <c r="J55" s="134">
        <v>2779557</v>
      </c>
      <c r="K55" s="134">
        <v>2779557</v>
      </c>
      <c r="L55" s="135"/>
    </row>
    <row r="56" spans="3:12" x14ac:dyDescent="0.25">
      <c r="C56" s="115">
        <v>43871</v>
      </c>
      <c r="D56" s="114">
        <v>93</v>
      </c>
      <c r="E56" s="114">
        <v>2019</v>
      </c>
      <c r="F56" s="114">
        <v>66</v>
      </c>
      <c r="G56" s="133" t="s">
        <v>294</v>
      </c>
      <c r="H56" s="133" t="s">
        <v>295</v>
      </c>
      <c r="I56" s="133" t="s">
        <v>269</v>
      </c>
      <c r="J56" s="134">
        <v>2191792</v>
      </c>
      <c r="K56" s="134">
        <v>2191792</v>
      </c>
      <c r="L56" s="135"/>
    </row>
    <row r="57" spans="3:12" x14ac:dyDescent="0.25">
      <c r="C57" s="115">
        <v>43871</v>
      </c>
      <c r="D57" s="114">
        <v>94</v>
      </c>
      <c r="E57" s="114">
        <v>2019</v>
      </c>
      <c r="F57" s="114">
        <v>223</v>
      </c>
      <c r="G57" s="133" t="s">
        <v>294</v>
      </c>
      <c r="H57" s="133" t="s">
        <v>295</v>
      </c>
      <c r="I57" s="133" t="s">
        <v>270</v>
      </c>
      <c r="J57" s="134">
        <v>2539725</v>
      </c>
      <c r="K57" s="134">
        <v>2539725</v>
      </c>
      <c r="L57" s="135"/>
    </row>
    <row r="58" spans="3:12" x14ac:dyDescent="0.25">
      <c r="C58" s="115">
        <v>43871</v>
      </c>
      <c r="D58" s="114">
        <v>95</v>
      </c>
      <c r="E58" s="114">
        <v>2019</v>
      </c>
      <c r="F58" s="114">
        <v>731</v>
      </c>
      <c r="G58" s="133" t="s">
        <v>294</v>
      </c>
      <c r="H58" s="133" t="s">
        <v>295</v>
      </c>
      <c r="I58" s="133" t="s">
        <v>272</v>
      </c>
      <c r="J58" s="134">
        <v>2760575</v>
      </c>
      <c r="K58" s="134">
        <v>2760575</v>
      </c>
      <c r="L58" s="135"/>
    </row>
    <row r="59" spans="3:12" x14ac:dyDescent="0.25">
      <c r="C59" s="115">
        <v>43871</v>
      </c>
      <c r="D59" s="114">
        <v>96</v>
      </c>
      <c r="E59" s="114">
        <v>2019</v>
      </c>
      <c r="F59" s="114">
        <v>1299</v>
      </c>
      <c r="G59" s="133" t="s">
        <v>294</v>
      </c>
      <c r="H59" s="133" t="s">
        <v>295</v>
      </c>
      <c r="I59" s="133" t="s">
        <v>274</v>
      </c>
      <c r="J59" s="134">
        <v>18404</v>
      </c>
      <c r="K59" s="134">
        <v>18404</v>
      </c>
      <c r="L59" s="135"/>
    </row>
    <row r="60" spans="3:12" x14ac:dyDescent="0.25">
      <c r="C60" s="115">
        <v>43871</v>
      </c>
      <c r="D60" s="114">
        <v>97</v>
      </c>
      <c r="E60" s="114">
        <v>2019</v>
      </c>
      <c r="F60" s="114">
        <v>1657</v>
      </c>
      <c r="G60" s="133" t="s">
        <v>294</v>
      </c>
      <c r="H60" s="133" t="s">
        <v>295</v>
      </c>
      <c r="I60" s="133" t="s">
        <v>277</v>
      </c>
      <c r="J60" s="134">
        <v>2711841</v>
      </c>
      <c r="K60" s="134">
        <v>2711841</v>
      </c>
      <c r="L60" s="135"/>
    </row>
    <row r="61" spans="3:12" x14ac:dyDescent="0.25">
      <c r="C61" s="115">
        <v>43871</v>
      </c>
      <c r="D61" s="114">
        <v>98</v>
      </c>
      <c r="E61" s="114">
        <v>2019</v>
      </c>
      <c r="F61" s="114">
        <v>2058</v>
      </c>
      <c r="G61" s="133" t="s">
        <v>294</v>
      </c>
      <c r="H61" s="133" t="s">
        <v>295</v>
      </c>
      <c r="I61" s="133" t="s">
        <v>275</v>
      </c>
      <c r="J61" s="134">
        <v>2760575</v>
      </c>
      <c r="K61" s="134">
        <v>2760575</v>
      </c>
      <c r="L61" s="135"/>
    </row>
    <row r="62" spans="3:12" x14ac:dyDescent="0.25">
      <c r="C62" s="115">
        <v>43871</v>
      </c>
      <c r="D62" s="114">
        <v>99</v>
      </c>
      <c r="E62" s="114">
        <v>2019</v>
      </c>
      <c r="F62" s="114">
        <v>2481</v>
      </c>
      <c r="G62" s="133" t="s">
        <v>294</v>
      </c>
      <c r="H62" s="133" t="s">
        <v>295</v>
      </c>
      <c r="I62" s="133" t="s">
        <v>279</v>
      </c>
      <c r="J62" s="134">
        <v>2760575</v>
      </c>
      <c r="K62" s="134">
        <v>2760575</v>
      </c>
      <c r="L62" s="135"/>
    </row>
    <row r="63" spans="3:12" x14ac:dyDescent="0.25">
      <c r="C63" s="115">
        <v>43871</v>
      </c>
      <c r="D63" s="114">
        <v>100</v>
      </c>
      <c r="E63" s="114">
        <v>2019</v>
      </c>
      <c r="F63" s="114">
        <v>2978</v>
      </c>
      <c r="G63" s="133" t="s">
        <v>294</v>
      </c>
      <c r="H63" s="133" t="s">
        <v>295</v>
      </c>
      <c r="I63" s="133" t="s">
        <v>280</v>
      </c>
      <c r="J63" s="134">
        <v>4165617</v>
      </c>
      <c r="K63" s="134">
        <v>4165617</v>
      </c>
      <c r="L63" s="135"/>
    </row>
    <row r="64" spans="3:12" x14ac:dyDescent="0.25">
      <c r="C64" s="115">
        <v>43871</v>
      </c>
      <c r="D64" s="114">
        <v>101</v>
      </c>
      <c r="E64" s="114">
        <v>2019</v>
      </c>
      <c r="F64" s="114">
        <v>3444</v>
      </c>
      <c r="G64" s="133" t="s">
        <v>294</v>
      </c>
      <c r="H64" s="133" t="s">
        <v>295</v>
      </c>
      <c r="I64" s="133" t="s">
        <v>281</v>
      </c>
      <c r="J64" s="134">
        <v>2884817</v>
      </c>
      <c r="K64" s="134">
        <v>2884817</v>
      </c>
      <c r="L64" s="135"/>
    </row>
    <row r="65" spans="3:12" x14ac:dyDescent="0.25">
      <c r="C65" s="115">
        <v>43871</v>
      </c>
      <c r="D65" s="114">
        <v>102</v>
      </c>
      <c r="E65" s="114">
        <v>2019</v>
      </c>
      <c r="F65" s="114">
        <v>3752</v>
      </c>
      <c r="G65" s="133" t="s">
        <v>294</v>
      </c>
      <c r="H65" s="133" t="s">
        <v>295</v>
      </c>
      <c r="I65" s="133" t="s">
        <v>282</v>
      </c>
      <c r="J65" s="134">
        <v>3054648</v>
      </c>
      <c r="K65" s="134">
        <v>3054648</v>
      </c>
      <c r="L65" s="135"/>
    </row>
    <row r="66" spans="3:12" x14ac:dyDescent="0.25">
      <c r="C66" s="115">
        <v>43871</v>
      </c>
      <c r="D66" s="114">
        <v>103</v>
      </c>
      <c r="E66" s="114">
        <v>2019</v>
      </c>
      <c r="F66" s="114">
        <v>3997</v>
      </c>
      <c r="G66" s="133" t="s">
        <v>294</v>
      </c>
      <c r="H66" s="133" t="s">
        <v>295</v>
      </c>
      <c r="I66" s="133" t="s">
        <v>283</v>
      </c>
      <c r="J66" s="134">
        <v>2884817</v>
      </c>
      <c r="K66" s="134">
        <v>2884817</v>
      </c>
      <c r="L66" s="135"/>
    </row>
    <row r="67" spans="3:12" x14ac:dyDescent="0.25">
      <c r="C67" s="115">
        <v>43871</v>
      </c>
      <c r="D67" s="114">
        <v>104</v>
      </c>
      <c r="E67" s="114">
        <v>2019</v>
      </c>
      <c r="F67" s="114">
        <v>3753</v>
      </c>
      <c r="G67" s="133" t="s">
        <v>294</v>
      </c>
      <c r="H67" s="133" t="s">
        <v>295</v>
      </c>
      <c r="I67" s="133" t="s">
        <v>284</v>
      </c>
      <c r="J67" s="134">
        <v>231395</v>
      </c>
      <c r="K67" s="134">
        <v>231395</v>
      </c>
      <c r="L67" s="135"/>
    </row>
    <row r="68" spans="3:12" x14ac:dyDescent="0.25">
      <c r="C68" s="115">
        <v>43871</v>
      </c>
      <c r="D68" s="114">
        <v>105</v>
      </c>
      <c r="E68" s="114">
        <v>2019</v>
      </c>
      <c r="F68" s="114">
        <v>1119</v>
      </c>
      <c r="G68" s="133" t="s">
        <v>294</v>
      </c>
      <c r="H68" s="133" t="s">
        <v>295</v>
      </c>
      <c r="I68" s="133" t="s">
        <v>288</v>
      </c>
      <c r="J68" s="134">
        <v>690371</v>
      </c>
      <c r="K68" s="134">
        <v>690371</v>
      </c>
      <c r="L68" s="135"/>
    </row>
    <row r="69" spans="3:12" x14ac:dyDescent="0.25">
      <c r="C69" s="115">
        <v>43871</v>
      </c>
      <c r="D69" s="114">
        <v>106</v>
      </c>
      <c r="E69" s="114">
        <v>2019</v>
      </c>
      <c r="F69" s="114">
        <v>1119</v>
      </c>
      <c r="G69" s="133" t="s">
        <v>294</v>
      </c>
      <c r="H69" s="133" t="s">
        <v>295</v>
      </c>
      <c r="I69" s="133" t="s">
        <v>288</v>
      </c>
      <c r="J69" s="134">
        <v>2261584</v>
      </c>
      <c r="K69" s="134">
        <v>2261584</v>
      </c>
      <c r="L69" s="135"/>
    </row>
    <row r="70" spans="3:12" x14ac:dyDescent="0.25">
      <c r="C70" s="115">
        <v>43871</v>
      </c>
      <c r="D70" s="114">
        <v>107</v>
      </c>
      <c r="E70" s="114">
        <v>2019</v>
      </c>
      <c r="F70" s="114">
        <v>37</v>
      </c>
      <c r="G70" s="133" t="s">
        <v>294</v>
      </c>
      <c r="H70" s="133" t="s">
        <v>295</v>
      </c>
      <c r="I70" s="133" t="s">
        <v>296</v>
      </c>
      <c r="J70" s="134">
        <v>690371</v>
      </c>
      <c r="K70" s="134">
        <v>690371</v>
      </c>
      <c r="L70" s="135"/>
    </row>
    <row r="71" spans="3:12" x14ac:dyDescent="0.25">
      <c r="C71" s="115">
        <v>43871</v>
      </c>
      <c r="D71" s="114">
        <v>108</v>
      </c>
      <c r="E71" s="114">
        <v>2019</v>
      </c>
      <c r="F71" s="114">
        <v>1302</v>
      </c>
      <c r="G71" s="133" t="s">
        <v>294</v>
      </c>
      <c r="H71" s="133" t="s">
        <v>295</v>
      </c>
      <c r="I71" s="133" t="s">
        <v>297</v>
      </c>
      <c r="J71" s="134">
        <v>246341</v>
      </c>
      <c r="K71" s="134">
        <v>246341</v>
      </c>
      <c r="L71" s="135"/>
    </row>
    <row r="72" spans="3:12" x14ac:dyDescent="0.25">
      <c r="C72" s="115">
        <v>43871</v>
      </c>
      <c r="D72" s="114">
        <v>109</v>
      </c>
      <c r="E72" s="114">
        <v>2019</v>
      </c>
      <c r="F72" s="114">
        <v>1875</v>
      </c>
      <c r="G72" s="133" t="s">
        <v>294</v>
      </c>
      <c r="H72" s="133" t="s">
        <v>295</v>
      </c>
      <c r="I72" s="133" t="s">
        <v>298</v>
      </c>
      <c r="J72" s="134">
        <v>18404</v>
      </c>
      <c r="K72" s="134">
        <v>18404</v>
      </c>
      <c r="L72" s="135"/>
    </row>
    <row r="73" spans="3:12" x14ac:dyDescent="0.25">
      <c r="C73" s="115">
        <v>43871</v>
      </c>
      <c r="D73" s="114">
        <v>110</v>
      </c>
      <c r="E73" s="114">
        <v>2019</v>
      </c>
      <c r="F73" s="114">
        <v>1299</v>
      </c>
      <c r="G73" s="133" t="s">
        <v>294</v>
      </c>
      <c r="H73" s="133" t="s">
        <v>295</v>
      </c>
      <c r="I73" s="133" t="s">
        <v>274</v>
      </c>
      <c r="J73" s="134">
        <v>1189388</v>
      </c>
      <c r="K73" s="134">
        <v>1189388</v>
      </c>
      <c r="L73" s="135"/>
    </row>
    <row r="74" spans="3:12" x14ac:dyDescent="0.25">
      <c r="C74" s="115">
        <v>43872</v>
      </c>
      <c r="D74" s="114">
        <v>115</v>
      </c>
      <c r="E74" s="114">
        <v>2019</v>
      </c>
      <c r="F74" s="114">
        <v>4273</v>
      </c>
      <c r="G74" s="133" t="s">
        <v>306</v>
      </c>
      <c r="H74" s="133" t="s">
        <v>307</v>
      </c>
      <c r="I74" s="133" t="s">
        <v>308</v>
      </c>
      <c r="J74" s="134">
        <v>1399997100.03</v>
      </c>
      <c r="K74" s="134">
        <v>1329997245.03</v>
      </c>
      <c r="L74" s="135"/>
    </row>
    <row r="75" spans="3:12" x14ac:dyDescent="0.25">
      <c r="C75" s="115">
        <v>43881</v>
      </c>
      <c r="D75" s="114">
        <v>133</v>
      </c>
      <c r="E75" s="114">
        <v>2019</v>
      </c>
      <c r="F75" s="114">
        <v>4266</v>
      </c>
      <c r="G75" s="133" t="s">
        <v>328</v>
      </c>
      <c r="H75" s="133">
        <v>40374439</v>
      </c>
      <c r="I75" s="133" t="s">
        <v>329</v>
      </c>
      <c r="J75" s="134">
        <v>35779183</v>
      </c>
      <c r="K75" s="134">
        <v>35779183</v>
      </c>
      <c r="L75" s="135"/>
    </row>
    <row r="76" spans="3:12" x14ac:dyDescent="0.25">
      <c r="C76" s="115">
        <v>43881</v>
      </c>
      <c r="D76" s="114">
        <v>134</v>
      </c>
      <c r="E76" s="114">
        <v>2019</v>
      </c>
      <c r="F76" s="114">
        <v>4267</v>
      </c>
      <c r="G76" s="133" t="s">
        <v>328</v>
      </c>
      <c r="H76" s="133">
        <v>40374439</v>
      </c>
      <c r="I76" s="133" t="s">
        <v>330</v>
      </c>
      <c r="J76" s="134">
        <v>6476736</v>
      </c>
      <c r="K76" s="134">
        <v>6476736</v>
      </c>
      <c r="L76" s="135"/>
    </row>
    <row r="77" spans="3:12" x14ac:dyDescent="0.25">
      <c r="C77" s="115">
        <v>43881</v>
      </c>
      <c r="D77" s="114">
        <v>135</v>
      </c>
      <c r="E77" s="114">
        <v>2019</v>
      </c>
      <c r="F77" s="114">
        <v>4266</v>
      </c>
      <c r="G77" s="133" t="s">
        <v>331</v>
      </c>
      <c r="H77" s="133">
        <v>17309022</v>
      </c>
      <c r="I77" s="133" t="s">
        <v>329</v>
      </c>
      <c r="J77" s="134">
        <v>12520896</v>
      </c>
      <c r="K77" s="134">
        <v>12520896</v>
      </c>
      <c r="L77" s="135"/>
    </row>
    <row r="78" spans="3:12" x14ac:dyDescent="0.25">
      <c r="C78" s="115">
        <v>43881</v>
      </c>
      <c r="D78" s="114">
        <v>136</v>
      </c>
      <c r="E78" s="114">
        <v>2019</v>
      </c>
      <c r="F78" s="114">
        <v>4267</v>
      </c>
      <c r="G78" s="133" t="s">
        <v>331</v>
      </c>
      <c r="H78" s="133">
        <v>17309022</v>
      </c>
      <c r="I78" s="133" t="s">
        <v>330</v>
      </c>
      <c r="J78" s="134">
        <v>3052435</v>
      </c>
      <c r="K78" s="134">
        <v>3052435</v>
      </c>
      <c r="L78" s="135"/>
    </row>
    <row r="79" spans="3:12" x14ac:dyDescent="0.25">
      <c r="C79" s="115">
        <v>43881</v>
      </c>
      <c r="D79" s="114">
        <v>137</v>
      </c>
      <c r="E79" s="114">
        <v>2019</v>
      </c>
      <c r="F79" s="114">
        <v>4266</v>
      </c>
      <c r="G79" s="133" t="s">
        <v>332</v>
      </c>
      <c r="H79" s="133">
        <v>40368501</v>
      </c>
      <c r="I79" s="133" t="s">
        <v>329</v>
      </c>
      <c r="J79" s="134">
        <v>31285198</v>
      </c>
      <c r="K79" s="134">
        <v>31285198</v>
      </c>
      <c r="L79" s="135"/>
    </row>
    <row r="80" spans="3:12" x14ac:dyDescent="0.25">
      <c r="C80" s="115">
        <v>43881</v>
      </c>
      <c r="D80" s="114">
        <v>138</v>
      </c>
      <c r="E80" s="114">
        <v>2019</v>
      </c>
      <c r="F80" s="114">
        <v>4267</v>
      </c>
      <c r="G80" s="133" t="s">
        <v>332</v>
      </c>
      <c r="H80" s="133">
        <v>40368501</v>
      </c>
      <c r="I80" s="133" t="s">
        <v>330</v>
      </c>
      <c r="J80" s="134">
        <v>5555156</v>
      </c>
      <c r="K80" s="134">
        <v>5555156</v>
      </c>
      <c r="L80" s="135"/>
    </row>
    <row r="81" spans="3:14" x14ac:dyDescent="0.25">
      <c r="C81" s="115">
        <v>43881</v>
      </c>
      <c r="D81" s="114">
        <v>139</v>
      </c>
      <c r="E81" s="114">
        <v>2019</v>
      </c>
      <c r="F81" s="114">
        <v>4266</v>
      </c>
      <c r="G81" s="133" t="s">
        <v>333</v>
      </c>
      <c r="H81" s="133">
        <v>40369406</v>
      </c>
      <c r="I81" s="133" t="s">
        <v>329</v>
      </c>
      <c r="J81" s="134">
        <v>10012580</v>
      </c>
      <c r="K81" s="134">
        <v>10012580</v>
      </c>
      <c r="L81" s="135"/>
    </row>
    <row r="82" spans="3:14" x14ac:dyDescent="0.25">
      <c r="C82" s="115">
        <v>43881</v>
      </c>
      <c r="D82" s="114">
        <v>140</v>
      </c>
      <c r="E82" s="114">
        <v>2019</v>
      </c>
      <c r="F82" s="114">
        <v>4267</v>
      </c>
      <c r="G82" s="133" t="s">
        <v>333</v>
      </c>
      <c r="H82" s="133">
        <v>40369406</v>
      </c>
      <c r="I82" s="133" t="s">
        <v>330</v>
      </c>
      <c r="J82" s="134">
        <v>2672996</v>
      </c>
      <c r="K82" s="134">
        <v>2672996</v>
      </c>
      <c r="L82" s="135"/>
    </row>
    <row r="83" spans="3:14" x14ac:dyDescent="0.25">
      <c r="C83" s="115">
        <v>43881</v>
      </c>
      <c r="D83" s="114">
        <v>141</v>
      </c>
      <c r="E83" s="114">
        <v>2019</v>
      </c>
      <c r="F83" s="114">
        <v>4266</v>
      </c>
      <c r="G83" s="133" t="s">
        <v>334</v>
      </c>
      <c r="H83" s="133">
        <v>17335505</v>
      </c>
      <c r="I83" s="133" t="s">
        <v>329</v>
      </c>
      <c r="J83" s="134">
        <v>9593334</v>
      </c>
      <c r="K83" s="134">
        <v>9593334</v>
      </c>
      <c r="L83" s="135"/>
    </row>
    <row r="84" spans="3:14" x14ac:dyDescent="0.25">
      <c r="C84" s="115">
        <v>43881</v>
      </c>
      <c r="D84" s="114">
        <v>142</v>
      </c>
      <c r="E84" s="114">
        <v>2019</v>
      </c>
      <c r="F84" s="114">
        <v>4267</v>
      </c>
      <c r="G84" s="133" t="s">
        <v>334</v>
      </c>
      <c r="H84" s="133">
        <v>17335505</v>
      </c>
      <c r="I84" s="133" t="s">
        <v>330</v>
      </c>
      <c r="J84" s="134">
        <v>3406666</v>
      </c>
      <c r="K84" s="134">
        <v>3406666</v>
      </c>
      <c r="L84" s="135"/>
    </row>
    <row r="85" spans="3:14" x14ac:dyDescent="0.25">
      <c r="C85" s="115">
        <v>43881</v>
      </c>
      <c r="D85" s="114">
        <v>143</v>
      </c>
      <c r="E85" s="114">
        <v>2019</v>
      </c>
      <c r="F85" s="114">
        <v>4266</v>
      </c>
      <c r="G85" s="114" t="s">
        <v>335</v>
      </c>
      <c r="H85" s="114">
        <v>21235115</v>
      </c>
      <c r="I85" s="114" t="s">
        <v>329</v>
      </c>
      <c r="J85" s="116">
        <v>31883326</v>
      </c>
      <c r="K85" s="116">
        <v>31883326</v>
      </c>
    </row>
    <row r="86" spans="3:14" ht="15.75" thickBot="1" x14ac:dyDescent="0.3">
      <c r="C86" s="136">
        <v>43881</v>
      </c>
      <c r="D86" s="137">
        <v>144</v>
      </c>
      <c r="E86" s="137">
        <v>2019</v>
      </c>
      <c r="F86" s="137">
        <v>4267</v>
      </c>
      <c r="G86" s="137" t="s">
        <v>335</v>
      </c>
      <c r="H86" s="137">
        <v>21235115</v>
      </c>
      <c r="I86" s="137" t="s">
        <v>330</v>
      </c>
      <c r="J86" s="139">
        <v>5568415</v>
      </c>
      <c r="K86" s="116">
        <v>5568415</v>
      </c>
    </row>
    <row r="87" spans="3:14" ht="15.75" thickBot="1" x14ac:dyDescent="0.3">
      <c r="C87" s="256" t="s">
        <v>347</v>
      </c>
      <c r="D87" s="257"/>
      <c r="E87" s="257"/>
      <c r="F87" s="257"/>
      <c r="G87" s="257"/>
      <c r="H87" s="257"/>
      <c r="I87" s="260"/>
      <c r="J87" s="140">
        <f>SUM(J16:J86)</f>
        <v>1656977216.03</v>
      </c>
    </row>
    <row r="88" spans="3:14" ht="15.75" thickBot="1" x14ac:dyDescent="0.3"/>
    <row r="89" spans="3:14" ht="15.75" thickBot="1" x14ac:dyDescent="0.3">
      <c r="C89" s="256" t="s">
        <v>345</v>
      </c>
      <c r="D89" s="257"/>
      <c r="E89" s="257"/>
      <c r="F89" s="257"/>
      <c r="G89" s="257"/>
      <c r="H89" s="257"/>
      <c r="I89" s="257"/>
      <c r="J89" s="257"/>
      <c r="K89" s="257"/>
      <c r="L89" s="257"/>
      <c r="M89" s="257"/>
      <c r="N89" s="141">
        <f>+N11-N14</f>
        <v>59084601</v>
      </c>
    </row>
    <row r="92" spans="3:14" x14ac:dyDescent="0.25">
      <c r="C92" s="122" t="s">
        <v>366</v>
      </c>
      <c r="D92" s="122"/>
      <c r="E92" s="122"/>
      <c r="I92"/>
    </row>
    <row r="93" spans="3:14" x14ac:dyDescent="0.25">
      <c r="C93" s="115">
        <v>43895</v>
      </c>
      <c r="D93" s="114">
        <v>164</v>
      </c>
      <c r="E93" s="114">
        <v>2019</v>
      </c>
      <c r="F93" s="114">
        <v>66</v>
      </c>
      <c r="G93" s="133" t="s">
        <v>367</v>
      </c>
      <c r="H93" s="114" t="s">
        <v>368</v>
      </c>
      <c r="I93" s="114" t="s">
        <v>369</v>
      </c>
      <c r="J93" s="114" t="s">
        <v>241</v>
      </c>
      <c r="K93" s="116">
        <v>30904</v>
      </c>
      <c r="L93" s="114">
        <v>0</v>
      </c>
      <c r="M93" s="116">
        <v>30904</v>
      </c>
    </row>
    <row r="94" spans="3:14" x14ac:dyDescent="0.25">
      <c r="C94" s="115">
        <v>43899</v>
      </c>
      <c r="D94" s="114">
        <v>173</v>
      </c>
      <c r="E94" s="114">
        <v>2019</v>
      </c>
      <c r="F94" s="114">
        <v>4266</v>
      </c>
      <c r="G94" s="114" t="s">
        <v>370</v>
      </c>
      <c r="H94" s="114">
        <v>21240625</v>
      </c>
      <c r="I94" s="114" t="s">
        <v>329</v>
      </c>
      <c r="J94" s="114" t="s">
        <v>241</v>
      </c>
      <c r="K94" s="116">
        <v>35829202</v>
      </c>
      <c r="L94" s="114">
        <v>0</v>
      </c>
      <c r="M94" s="116">
        <v>35829202</v>
      </c>
    </row>
    <row r="95" spans="3:14" ht="15.75" thickBot="1" x14ac:dyDescent="0.3">
      <c r="C95" s="115">
        <v>43899</v>
      </c>
      <c r="D95" s="114">
        <v>174</v>
      </c>
      <c r="E95" s="114">
        <v>2019</v>
      </c>
      <c r="F95" s="114">
        <v>4267</v>
      </c>
      <c r="G95" s="114" t="s">
        <v>370</v>
      </c>
      <c r="H95" s="114">
        <v>21240625</v>
      </c>
      <c r="I95" s="114" t="s">
        <v>330</v>
      </c>
      <c r="J95" s="114" t="s">
        <v>241</v>
      </c>
      <c r="K95" s="116">
        <v>5970284</v>
      </c>
      <c r="L95" s="114">
        <v>0</v>
      </c>
      <c r="M95" s="116">
        <v>5970284</v>
      </c>
    </row>
    <row r="96" spans="3:14" ht="15.75" thickBot="1" x14ac:dyDescent="0.3">
      <c r="C96" s="256" t="s">
        <v>371</v>
      </c>
      <c r="D96" s="257"/>
      <c r="E96" s="257"/>
      <c r="F96" s="257"/>
      <c r="G96" s="257"/>
      <c r="H96" s="257"/>
      <c r="I96" s="260"/>
      <c r="K96" s="119">
        <f>SUM(K93:K95)</f>
        <v>41830390</v>
      </c>
    </row>
    <row r="97" spans="3:14" ht="15.75" thickBot="1" x14ac:dyDescent="0.3"/>
    <row r="98" spans="3:14" ht="15.75" thickBot="1" x14ac:dyDescent="0.3">
      <c r="C98" s="256" t="s">
        <v>345</v>
      </c>
      <c r="D98" s="257"/>
      <c r="E98" s="257"/>
      <c r="F98" s="257"/>
      <c r="G98" s="257"/>
      <c r="H98" s="257"/>
      <c r="I98" s="257"/>
      <c r="J98" s="257"/>
      <c r="K98" s="257"/>
      <c r="L98" s="257"/>
      <c r="M98" s="257"/>
      <c r="N98" s="116">
        <f>+N89-K96</f>
        <v>17254211</v>
      </c>
    </row>
    <row r="101" spans="3:14" x14ac:dyDescent="0.25">
      <c r="C101" s="122" t="s">
        <v>387</v>
      </c>
      <c r="D101" s="122"/>
      <c r="E101" s="122"/>
    </row>
    <row r="102" spans="3:14" ht="15.75" thickBot="1" x14ac:dyDescent="0.3"/>
    <row r="103" spans="3:14" ht="15.75" thickBot="1" x14ac:dyDescent="0.3">
      <c r="C103" s="256" t="s">
        <v>345</v>
      </c>
      <c r="D103" s="257"/>
      <c r="E103" s="257"/>
      <c r="F103" s="257"/>
      <c r="G103" s="257"/>
      <c r="H103" s="257"/>
      <c r="I103" s="257"/>
      <c r="J103" s="257"/>
      <c r="K103" s="257"/>
      <c r="L103" s="257"/>
      <c r="M103" s="257"/>
      <c r="N103" s="116">
        <v>17254211</v>
      </c>
    </row>
    <row r="105" spans="3:14" x14ac:dyDescent="0.25">
      <c r="C105" s="122" t="s">
        <v>388</v>
      </c>
      <c r="D105" s="122"/>
      <c r="E105" s="122"/>
    </row>
    <row r="106" spans="3:14" ht="15.75" thickBot="1" x14ac:dyDescent="0.3"/>
    <row r="107" spans="3:14" ht="15.75" thickBot="1" x14ac:dyDescent="0.3">
      <c r="C107" s="256" t="s">
        <v>345</v>
      </c>
      <c r="D107" s="257"/>
      <c r="E107" s="257"/>
      <c r="F107" s="257"/>
      <c r="G107" s="257"/>
      <c r="H107" s="257"/>
      <c r="I107" s="257"/>
      <c r="J107" s="257"/>
      <c r="K107" s="257"/>
      <c r="L107" s="257"/>
      <c r="M107" s="257"/>
      <c r="N107" s="116">
        <v>17254211</v>
      </c>
    </row>
    <row r="109" spans="3:14" x14ac:dyDescent="0.25">
      <c r="C109" s="122" t="s">
        <v>398</v>
      </c>
      <c r="D109" s="122"/>
      <c r="E109" s="122"/>
      <c r="F109" s="171"/>
      <c r="G109" s="171"/>
      <c r="H109" s="171"/>
      <c r="J109" s="171"/>
      <c r="K109" s="171"/>
      <c r="L109" s="171"/>
      <c r="M109" s="171"/>
      <c r="N109" s="171"/>
    </row>
    <row r="110" spans="3:14" ht="15.75" thickBot="1" x14ac:dyDescent="0.3">
      <c r="C110" s="171"/>
      <c r="D110" s="171"/>
      <c r="F110" s="171"/>
      <c r="G110" s="171"/>
      <c r="H110" s="171"/>
      <c r="J110" s="171"/>
      <c r="K110" s="171"/>
      <c r="L110" s="171"/>
      <c r="M110" s="171"/>
      <c r="N110" s="171"/>
    </row>
    <row r="111" spans="3:14" ht="15.75" thickBot="1" x14ac:dyDescent="0.3">
      <c r="C111" s="256" t="s">
        <v>345</v>
      </c>
      <c r="D111" s="257"/>
      <c r="E111" s="257"/>
      <c r="F111" s="257"/>
      <c r="G111" s="257"/>
      <c r="H111" s="257"/>
      <c r="I111" s="257"/>
      <c r="J111" s="257"/>
      <c r="K111" s="257"/>
      <c r="L111" s="257"/>
      <c r="M111" s="257"/>
      <c r="N111" s="116">
        <v>17254211</v>
      </c>
    </row>
    <row r="113" spans="3:14" x14ac:dyDescent="0.25">
      <c r="C113" s="122" t="s">
        <v>399</v>
      </c>
      <c r="D113" s="122"/>
      <c r="E113" s="122"/>
      <c r="F113" s="171"/>
      <c r="G113" s="171"/>
      <c r="H113" s="171"/>
      <c r="J113" s="171"/>
      <c r="K113" s="171"/>
      <c r="L113" s="171"/>
      <c r="M113" s="171"/>
      <c r="N113" s="171"/>
    </row>
    <row r="114" spans="3:14" ht="15.75" thickBot="1" x14ac:dyDescent="0.3">
      <c r="C114" s="171"/>
      <c r="D114" s="171"/>
      <c r="F114" s="171"/>
      <c r="G114" s="171"/>
      <c r="H114" s="171"/>
      <c r="J114" s="171"/>
      <c r="K114" s="171"/>
      <c r="L114" s="171"/>
      <c r="M114" s="171"/>
      <c r="N114" s="171"/>
    </row>
    <row r="115" spans="3:14" ht="15.75" thickBot="1" x14ac:dyDescent="0.3">
      <c r="C115" s="256" t="s">
        <v>345</v>
      </c>
      <c r="D115" s="257"/>
      <c r="E115" s="257"/>
      <c r="F115" s="257"/>
      <c r="G115" s="257"/>
      <c r="H115" s="257"/>
      <c r="I115" s="257"/>
      <c r="J115" s="257"/>
      <c r="K115" s="257"/>
      <c r="L115" s="257"/>
      <c r="M115" s="257"/>
      <c r="N115" s="116">
        <v>17254211</v>
      </c>
    </row>
    <row r="117" spans="3:14" x14ac:dyDescent="0.25">
      <c r="C117" s="122" t="s">
        <v>416</v>
      </c>
      <c r="D117" s="122"/>
      <c r="E117" s="122"/>
      <c r="F117" s="171"/>
      <c r="G117" s="171"/>
      <c r="H117" s="171"/>
      <c r="J117" s="171"/>
      <c r="K117" s="171"/>
      <c r="L117" s="171"/>
      <c r="M117" s="171"/>
      <c r="N117" s="171"/>
    </row>
    <row r="118" spans="3:14" ht="15.75" thickBot="1" x14ac:dyDescent="0.3">
      <c r="C118" s="171"/>
      <c r="D118" s="171"/>
      <c r="F118" s="171"/>
      <c r="G118" s="171"/>
      <c r="H118" s="171"/>
      <c r="J118" s="171"/>
      <c r="K118" s="171"/>
      <c r="L118" s="171"/>
      <c r="M118" s="171"/>
      <c r="N118" s="171"/>
    </row>
    <row r="119" spans="3:14" ht="15.75" thickBot="1" x14ac:dyDescent="0.3">
      <c r="C119" s="256" t="s">
        <v>345</v>
      </c>
      <c r="D119" s="257"/>
      <c r="E119" s="257"/>
      <c r="F119" s="257"/>
      <c r="G119" s="257"/>
      <c r="H119" s="257"/>
      <c r="I119" s="257"/>
      <c r="J119" s="257"/>
      <c r="K119" s="257"/>
      <c r="L119" s="257"/>
      <c r="M119" s="257"/>
      <c r="N119" s="116">
        <v>17254211</v>
      </c>
    </row>
  </sheetData>
  <mergeCells count="13">
    <mergeCell ref="C119:M119"/>
    <mergeCell ref="C111:M111"/>
    <mergeCell ref="C115:M115"/>
    <mergeCell ref="C107:M107"/>
    <mergeCell ref="C96:I96"/>
    <mergeCell ref="C98:M98"/>
    <mergeCell ref="C103:M103"/>
    <mergeCell ref="C89:M89"/>
    <mergeCell ref="C4:G4"/>
    <mergeCell ref="C9:K9"/>
    <mergeCell ref="C11:M11"/>
    <mergeCell ref="C14:G14"/>
    <mergeCell ref="C87:I87"/>
  </mergeCells>
  <pageMargins left="0.70866141732283472" right="0.70866141732283472" top="0" bottom="0" header="0.31496062992125984" footer="0.31496062992125984"/>
  <pageSetup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08"/>
  <sheetViews>
    <sheetView topLeftCell="A79" workbookViewId="0">
      <selection activeCell="B91" sqref="B91:J91"/>
    </sheetView>
  </sheetViews>
  <sheetFormatPr baseColWidth="10" defaultRowHeight="15" x14ac:dyDescent="0.25"/>
  <cols>
    <col min="2" max="2" width="19.140625" customWidth="1"/>
    <col min="6" max="6" width="35.5703125" customWidth="1"/>
    <col min="8" max="8" width="12.5703125" bestFit="1" customWidth="1"/>
    <col min="9" max="9" width="13.5703125" customWidth="1"/>
    <col min="10" max="10" width="16" customWidth="1"/>
    <col min="11" max="11" width="17.140625" customWidth="1"/>
    <col min="12" max="12" width="17.42578125" customWidth="1"/>
    <col min="13" max="13" width="18.28515625" customWidth="1"/>
  </cols>
  <sheetData>
    <row r="1" spans="2:13" ht="15.75" thickBot="1" x14ac:dyDescent="0.3"/>
    <row r="2" spans="2:13" ht="15.75" thickBot="1" x14ac:dyDescent="0.3">
      <c r="B2" s="256" t="s">
        <v>348</v>
      </c>
      <c r="C2" s="257"/>
      <c r="D2" s="257"/>
      <c r="E2" s="257"/>
      <c r="F2" s="257"/>
      <c r="G2" s="257"/>
      <c r="H2" s="257"/>
      <c r="I2" s="257"/>
      <c r="J2" s="257"/>
      <c r="K2" s="257"/>
      <c r="L2" s="257"/>
      <c r="M2" s="131">
        <v>42709294133.010002</v>
      </c>
    </row>
    <row r="3" spans="2:13" ht="15.75" thickBot="1" x14ac:dyDescent="0.3">
      <c r="B3" s="126"/>
      <c r="C3" s="126"/>
      <c r="D3" s="126"/>
      <c r="E3" s="126"/>
      <c r="F3" s="126"/>
      <c r="G3" s="126"/>
      <c r="H3" s="126"/>
      <c r="I3" s="126"/>
      <c r="J3" s="126"/>
      <c r="K3" s="126"/>
      <c r="L3" s="126"/>
      <c r="M3" s="142"/>
    </row>
    <row r="4" spans="2:13" ht="15.75" thickBot="1" x14ac:dyDescent="0.3">
      <c r="B4" s="145" t="s">
        <v>236</v>
      </c>
      <c r="C4" s="146"/>
      <c r="D4" s="146"/>
      <c r="E4" s="146"/>
      <c r="F4" s="146"/>
      <c r="G4" s="129"/>
      <c r="H4" s="129"/>
      <c r="I4" s="129"/>
      <c r="J4" s="129"/>
      <c r="K4" s="143"/>
      <c r="L4" s="143"/>
      <c r="M4" s="144">
        <v>26403334</v>
      </c>
    </row>
    <row r="5" spans="2:13" x14ac:dyDescent="0.25">
      <c r="B5" s="118"/>
      <c r="K5" s="119"/>
      <c r="L5" s="119"/>
      <c r="M5" s="119"/>
    </row>
    <row r="6" spans="2:13" x14ac:dyDescent="0.25">
      <c r="B6" s="114" t="s">
        <v>221</v>
      </c>
      <c r="C6" s="114" t="s">
        <v>222</v>
      </c>
      <c r="D6" s="114" t="s">
        <v>223</v>
      </c>
      <c r="E6" s="114" t="s">
        <v>224</v>
      </c>
      <c r="F6" s="114" t="s">
        <v>225</v>
      </c>
      <c r="G6" s="114" t="s">
        <v>226</v>
      </c>
      <c r="H6" s="114" t="s">
        <v>227</v>
      </c>
      <c r="I6" s="114" t="s">
        <v>228</v>
      </c>
      <c r="J6" s="114" t="s">
        <v>229</v>
      </c>
      <c r="K6" s="114" t="s">
        <v>230</v>
      </c>
      <c r="L6" s="114" t="s">
        <v>237</v>
      </c>
      <c r="M6" s="114" t="s">
        <v>238</v>
      </c>
    </row>
    <row r="7" spans="2:13" x14ac:dyDescent="0.25">
      <c r="B7" s="118">
        <v>43852</v>
      </c>
      <c r="C7">
        <v>12</v>
      </c>
      <c r="D7">
        <v>2020</v>
      </c>
      <c r="E7">
        <v>1</v>
      </c>
      <c r="F7" t="s">
        <v>239</v>
      </c>
      <c r="G7">
        <v>17315834</v>
      </c>
      <c r="H7" t="s">
        <v>240</v>
      </c>
      <c r="I7" t="s">
        <v>241</v>
      </c>
      <c r="J7">
        <v>0</v>
      </c>
      <c r="K7" s="119">
        <v>91898226</v>
      </c>
      <c r="L7" s="119">
        <v>23090395</v>
      </c>
      <c r="M7" s="119">
        <v>68807831</v>
      </c>
    </row>
    <row r="8" spans="2:13" x14ac:dyDescent="0.25">
      <c r="B8" s="115">
        <v>43857</v>
      </c>
      <c r="C8" s="114">
        <v>19</v>
      </c>
      <c r="D8" s="114">
        <v>2020</v>
      </c>
      <c r="E8" s="114">
        <v>11</v>
      </c>
      <c r="F8" s="114" t="s">
        <v>242</v>
      </c>
      <c r="G8" s="114">
        <v>86015088</v>
      </c>
      <c r="H8" s="114" t="s">
        <v>243</v>
      </c>
      <c r="I8" s="114" t="s">
        <v>241</v>
      </c>
      <c r="J8" s="114">
        <v>0</v>
      </c>
      <c r="K8" s="116">
        <v>1075000</v>
      </c>
      <c r="L8" s="116">
        <v>68800</v>
      </c>
      <c r="M8" s="116">
        <v>1006200</v>
      </c>
    </row>
    <row r="9" spans="2:13" x14ac:dyDescent="0.25">
      <c r="B9" s="115">
        <v>43857</v>
      </c>
      <c r="C9" s="114">
        <v>20</v>
      </c>
      <c r="D9" s="114">
        <v>2020</v>
      </c>
      <c r="E9" s="114">
        <v>15</v>
      </c>
      <c r="F9" s="114" t="s">
        <v>244</v>
      </c>
      <c r="G9" s="114">
        <v>1118547234</v>
      </c>
      <c r="H9" s="114" t="s">
        <v>245</v>
      </c>
      <c r="I9" s="114" t="s">
        <v>241</v>
      </c>
      <c r="J9" s="114">
        <v>0</v>
      </c>
      <c r="K9" s="116">
        <v>1075000</v>
      </c>
      <c r="L9" s="116">
        <v>68800</v>
      </c>
      <c r="M9" s="116">
        <v>1006200</v>
      </c>
    </row>
    <row r="10" spans="2:13" x14ac:dyDescent="0.25">
      <c r="B10" s="115">
        <v>43857</v>
      </c>
      <c r="C10" s="114">
        <v>21</v>
      </c>
      <c r="D10" s="114">
        <v>2020</v>
      </c>
      <c r="E10" s="114">
        <v>10</v>
      </c>
      <c r="F10" s="114" t="s">
        <v>246</v>
      </c>
      <c r="G10" s="114">
        <v>1121936662</v>
      </c>
      <c r="H10" s="114" t="s">
        <v>247</v>
      </c>
      <c r="I10" s="114" t="s">
        <v>241</v>
      </c>
      <c r="J10" s="114">
        <v>0</v>
      </c>
      <c r="K10" s="116">
        <v>2150000</v>
      </c>
      <c r="L10" s="116">
        <v>137600</v>
      </c>
      <c r="M10" s="116">
        <v>2012400</v>
      </c>
    </row>
    <row r="11" spans="2:13" x14ac:dyDescent="0.25">
      <c r="B11" s="115">
        <v>43857</v>
      </c>
      <c r="C11" s="114">
        <v>22</v>
      </c>
      <c r="D11" s="114">
        <v>2020</v>
      </c>
      <c r="E11" s="114">
        <v>24</v>
      </c>
      <c r="F11" s="114" t="s">
        <v>248</v>
      </c>
      <c r="G11" s="114" t="s">
        <v>249</v>
      </c>
      <c r="H11" s="114" t="s">
        <v>247</v>
      </c>
      <c r="I11" s="114" t="s">
        <v>241</v>
      </c>
      <c r="J11" s="114">
        <v>0</v>
      </c>
      <c r="K11" s="116">
        <v>2150000</v>
      </c>
      <c r="L11" s="116">
        <v>137600</v>
      </c>
      <c r="M11" s="116">
        <v>2012400</v>
      </c>
    </row>
    <row r="12" spans="2:13" x14ac:dyDescent="0.25">
      <c r="B12" s="115">
        <v>43857</v>
      </c>
      <c r="C12" s="114">
        <v>23</v>
      </c>
      <c r="D12" s="114">
        <v>2020</v>
      </c>
      <c r="E12" s="114">
        <v>25</v>
      </c>
      <c r="F12" s="114" t="s">
        <v>248</v>
      </c>
      <c r="G12" s="114" t="s">
        <v>249</v>
      </c>
      <c r="H12" s="114" t="s">
        <v>247</v>
      </c>
      <c r="I12" s="114" t="s">
        <v>241</v>
      </c>
      <c r="J12" s="114">
        <v>0</v>
      </c>
      <c r="K12" s="116">
        <v>2150000</v>
      </c>
      <c r="L12" s="116">
        <v>137600</v>
      </c>
      <c r="M12" s="116">
        <v>2012400</v>
      </c>
    </row>
    <row r="13" spans="2:13" x14ac:dyDescent="0.25">
      <c r="B13" s="115">
        <v>43857</v>
      </c>
      <c r="C13" s="114">
        <v>24</v>
      </c>
      <c r="D13" s="114">
        <v>2020</v>
      </c>
      <c r="E13" s="114">
        <v>17</v>
      </c>
      <c r="F13" s="114" t="s">
        <v>250</v>
      </c>
      <c r="G13" s="114">
        <v>1095828284</v>
      </c>
      <c r="H13" s="114" t="s">
        <v>247</v>
      </c>
      <c r="I13" s="114" t="s">
        <v>241</v>
      </c>
      <c r="J13" s="114">
        <v>0</v>
      </c>
      <c r="K13" s="116">
        <v>2150000</v>
      </c>
      <c r="L13" s="116">
        <v>137600</v>
      </c>
      <c r="M13" s="116">
        <v>2012400</v>
      </c>
    </row>
    <row r="14" spans="2:13" x14ac:dyDescent="0.25">
      <c r="B14" s="115">
        <v>43857</v>
      </c>
      <c r="C14" s="114">
        <v>25</v>
      </c>
      <c r="D14" s="114">
        <v>2020</v>
      </c>
      <c r="E14" s="114">
        <v>16</v>
      </c>
      <c r="F14" s="114" t="s">
        <v>250</v>
      </c>
      <c r="G14" s="114">
        <v>1095828284</v>
      </c>
      <c r="H14" s="114" t="s">
        <v>247</v>
      </c>
      <c r="I14" s="114" t="s">
        <v>241</v>
      </c>
      <c r="J14" s="114">
        <v>0</v>
      </c>
      <c r="K14" s="116">
        <v>2150000</v>
      </c>
      <c r="L14" s="116">
        <v>137600</v>
      </c>
      <c r="M14" s="116">
        <v>2012400</v>
      </c>
    </row>
    <row r="15" spans="2:13" x14ac:dyDescent="0.25">
      <c r="B15" s="115">
        <v>43857</v>
      </c>
      <c r="C15" s="114">
        <v>26</v>
      </c>
      <c r="D15" s="114">
        <v>2020</v>
      </c>
      <c r="E15" s="114">
        <v>12</v>
      </c>
      <c r="F15" s="114" t="s">
        <v>251</v>
      </c>
      <c r="G15" s="114" t="s">
        <v>252</v>
      </c>
      <c r="H15" s="114" t="s">
        <v>253</v>
      </c>
      <c r="I15" s="114" t="s">
        <v>241</v>
      </c>
      <c r="J15" s="114">
        <v>0</v>
      </c>
      <c r="K15" s="116">
        <v>3700000</v>
      </c>
      <c r="L15" s="116">
        <v>273800</v>
      </c>
      <c r="M15" s="116">
        <v>3426200</v>
      </c>
    </row>
    <row r="16" spans="2:13" x14ac:dyDescent="0.25">
      <c r="B16" s="115">
        <v>43857</v>
      </c>
      <c r="C16" s="114">
        <v>27</v>
      </c>
      <c r="D16" s="114">
        <v>2020</v>
      </c>
      <c r="E16" s="114">
        <v>13</v>
      </c>
      <c r="F16" s="114" t="s">
        <v>251</v>
      </c>
      <c r="G16" s="114" t="s">
        <v>252</v>
      </c>
      <c r="H16" s="114" t="s">
        <v>253</v>
      </c>
      <c r="I16" s="114" t="s">
        <v>241</v>
      </c>
      <c r="J16" s="114">
        <v>0</v>
      </c>
      <c r="K16" s="116">
        <v>3700000</v>
      </c>
      <c r="L16" s="116">
        <v>649800</v>
      </c>
      <c r="M16" s="116">
        <v>3050200</v>
      </c>
    </row>
    <row r="17" spans="2:13" x14ac:dyDescent="0.25">
      <c r="B17" s="115">
        <v>43858</v>
      </c>
      <c r="C17" s="114">
        <v>30</v>
      </c>
      <c r="D17" s="114">
        <v>2020</v>
      </c>
      <c r="E17" s="114">
        <v>7</v>
      </c>
      <c r="F17" s="114" t="s">
        <v>254</v>
      </c>
      <c r="G17" s="114">
        <v>1121844384</v>
      </c>
      <c r="H17" s="114" t="s">
        <v>255</v>
      </c>
      <c r="I17" s="114" t="s">
        <v>241</v>
      </c>
      <c r="J17" s="114">
        <v>0</v>
      </c>
      <c r="K17" s="116">
        <v>453333</v>
      </c>
      <c r="L17" s="116">
        <v>29014</v>
      </c>
      <c r="M17" s="116">
        <v>424319</v>
      </c>
    </row>
    <row r="18" spans="2:13" x14ac:dyDescent="0.25">
      <c r="B18" s="115">
        <v>43858</v>
      </c>
      <c r="C18" s="114">
        <v>33</v>
      </c>
      <c r="D18" s="114">
        <v>2020</v>
      </c>
      <c r="E18" s="114">
        <v>6</v>
      </c>
      <c r="F18" s="114" t="s">
        <v>254</v>
      </c>
      <c r="G18" s="114">
        <v>1121844384</v>
      </c>
      <c r="H18" s="114" t="s">
        <v>255</v>
      </c>
      <c r="I18" s="114" t="s">
        <v>241</v>
      </c>
      <c r="J18" s="114">
        <v>0</v>
      </c>
      <c r="K18" s="116">
        <v>1700000</v>
      </c>
      <c r="L18" s="116">
        <v>108800</v>
      </c>
      <c r="M18" s="116">
        <v>1591200</v>
      </c>
    </row>
    <row r="19" spans="2:13" x14ac:dyDescent="0.25">
      <c r="B19" s="115">
        <v>43858</v>
      </c>
      <c r="C19" s="114">
        <v>31</v>
      </c>
      <c r="D19" s="114">
        <v>2020</v>
      </c>
      <c r="E19" s="114">
        <v>8</v>
      </c>
      <c r="F19" s="114" t="s">
        <v>256</v>
      </c>
      <c r="G19" s="114">
        <v>91017770</v>
      </c>
      <c r="H19" s="114" t="s">
        <v>257</v>
      </c>
      <c r="I19" s="114" t="s">
        <v>241</v>
      </c>
      <c r="J19" s="114">
        <v>0</v>
      </c>
      <c r="K19" s="116">
        <v>1416667</v>
      </c>
      <c r="L19" s="116">
        <v>90666</v>
      </c>
      <c r="M19" s="116">
        <v>1326001</v>
      </c>
    </row>
    <row r="20" spans="2:13" x14ac:dyDescent="0.25">
      <c r="B20" s="115">
        <v>43858</v>
      </c>
      <c r="C20" s="114">
        <v>32</v>
      </c>
      <c r="D20" s="114">
        <v>2020</v>
      </c>
      <c r="E20" s="114">
        <v>14</v>
      </c>
      <c r="F20" s="114" t="s">
        <v>258</v>
      </c>
      <c r="G20" s="114">
        <v>9809794</v>
      </c>
      <c r="H20" s="114" t="s">
        <v>259</v>
      </c>
      <c r="I20" s="114" t="s">
        <v>241</v>
      </c>
      <c r="J20" s="114">
        <v>0</v>
      </c>
      <c r="K20" s="116">
        <v>666667</v>
      </c>
      <c r="L20" s="116">
        <v>42666</v>
      </c>
      <c r="M20" s="116">
        <v>624001</v>
      </c>
    </row>
    <row r="21" spans="2:13" x14ac:dyDescent="0.25">
      <c r="B21" s="115">
        <v>43858</v>
      </c>
      <c r="C21" s="114">
        <v>34</v>
      </c>
      <c r="D21" s="114">
        <v>2020</v>
      </c>
      <c r="E21" s="114">
        <v>23</v>
      </c>
      <c r="F21" s="114" t="s">
        <v>260</v>
      </c>
      <c r="G21" s="114">
        <v>1121820709</v>
      </c>
      <c r="H21" s="114" t="s">
        <v>261</v>
      </c>
      <c r="I21" s="114" t="s">
        <v>241</v>
      </c>
      <c r="J21" s="114">
        <v>0</v>
      </c>
      <c r="K21" s="116">
        <v>66667</v>
      </c>
      <c r="L21" s="116">
        <v>4266</v>
      </c>
      <c r="M21" s="116">
        <v>62401</v>
      </c>
    </row>
    <row r="22" spans="2:13" x14ac:dyDescent="0.25">
      <c r="B22" s="115">
        <v>43858</v>
      </c>
      <c r="C22" s="114">
        <v>36</v>
      </c>
      <c r="D22" s="114">
        <v>2020</v>
      </c>
      <c r="E22" s="114">
        <v>22</v>
      </c>
      <c r="F22" s="114" t="s">
        <v>260</v>
      </c>
      <c r="G22" s="114">
        <v>1121820709</v>
      </c>
      <c r="H22" s="114" t="s">
        <v>261</v>
      </c>
      <c r="I22" s="114" t="s">
        <v>241</v>
      </c>
      <c r="J22" s="114">
        <v>0</v>
      </c>
      <c r="K22" s="116">
        <v>800000</v>
      </c>
      <c r="L22" s="116">
        <v>51200</v>
      </c>
      <c r="M22" s="116">
        <v>748800</v>
      </c>
    </row>
    <row r="23" spans="2:13" x14ac:dyDescent="0.25">
      <c r="B23" s="115">
        <v>43858</v>
      </c>
      <c r="C23" s="114">
        <v>35</v>
      </c>
      <c r="D23" s="114">
        <v>2020</v>
      </c>
      <c r="E23" s="114">
        <v>18</v>
      </c>
      <c r="F23" s="114" t="s">
        <v>262</v>
      </c>
      <c r="G23" s="114">
        <v>86076605</v>
      </c>
      <c r="H23" s="114" t="s">
        <v>263</v>
      </c>
      <c r="I23" s="114" t="s">
        <v>241</v>
      </c>
      <c r="J23" s="114">
        <v>0</v>
      </c>
      <c r="K23" s="116">
        <v>1000000</v>
      </c>
      <c r="L23" s="116">
        <v>64000</v>
      </c>
      <c r="M23" s="116">
        <v>936000</v>
      </c>
    </row>
    <row r="24" spans="2:13" ht="15.75" thickBot="1" x14ac:dyDescent="0.3">
      <c r="B24" s="269" t="s">
        <v>264</v>
      </c>
      <c r="C24" s="270"/>
      <c r="D24" s="270"/>
      <c r="E24" s="270"/>
      <c r="F24" s="270"/>
      <c r="G24" s="270"/>
      <c r="H24" s="270"/>
      <c r="I24" s="270"/>
      <c r="J24" s="271"/>
      <c r="K24" s="147">
        <f>SUM(K8:K23)</f>
        <v>26403334</v>
      </c>
      <c r="L24" s="139"/>
      <c r="M24" s="139"/>
    </row>
    <row r="25" spans="2:13" ht="15.75" thickBot="1" x14ac:dyDescent="0.3">
      <c r="B25" s="261" t="s">
        <v>349</v>
      </c>
      <c r="C25" s="262"/>
      <c r="D25" s="262"/>
      <c r="E25" s="262"/>
      <c r="F25" s="262"/>
      <c r="G25" s="262"/>
      <c r="H25" s="262"/>
      <c r="I25" s="262"/>
      <c r="J25" s="262"/>
      <c r="K25" s="262"/>
      <c r="L25" s="262"/>
      <c r="M25" s="144">
        <f>+M2-M4</f>
        <v>42682890799.010002</v>
      </c>
    </row>
    <row r="28" spans="2:13" x14ac:dyDescent="0.25">
      <c r="B28" s="114" t="s">
        <v>221</v>
      </c>
      <c r="C28" s="114" t="s">
        <v>222</v>
      </c>
      <c r="D28" s="114" t="s">
        <v>223</v>
      </c>
      <c r="E28" s="114" t="s">
        <v>224</v>
      </c>
      <c r="F28" s="114" t="s">
        <v>225</v>
      </c>
      <c r="G28" s="114" t="s">
        <v>226</v>
      </c>
      <c r="H28" s="114" t="s">
        <v>227</v>
      </c>
      <c r="I28" s="114" t="s">
        <v>350</v>
      </c>
      <c r="J28" s="148" t="s">
        <v>351</v>
      </c>
    </row>
    <row r="29" spans="2:13" x14ac:dyDescent="0.25">
      <c r="B29" s="115">
        <v>43872</v>
      </c>
      <c r="C29" s="114">
        <v>111</v>
      </c>
      <c r="D29" s="114">
        <v>2020</v>
      </c>
      <c r="E29" s="114">
        <v>29</v>
      </c>
      <c r="F29" s="114" t="s">
        <v>299</v>
      </c>
      <c r="G29" s="114" t="s">
        <v>300</v>
      </c>
      <c r="H29" s="114" t="s">
        <v>301</v>
      </c>
      <c r="I29" s="116">
        <v>1600000</v>
      </c>
      <c r="J29" s="116">
        <v>1497600</v>
      </c>
    </row>
    <row r="30" spans="2:13" x14ac:dyDescent="0.25">
      <c r="B30" s="115">
        <v>43872</v>
      </c>
      <c r="C30" s="114">
        <v>112</v>
      </c>
      <c r="D30" s="114">
        <v>2020</v>
      </c>
      <c r="E30" s="114">
        <v>21</v>
      </c>
      <c r="F30" s="114" t="s">
        <v>260</v>
      </c>
      <c r="G30" s="114">
        <v>1121820709</v>
      </c>
      <c r="H30" s="114" t="s">
        <v>261</v>
      </c>
      <c r="I30" s="116">
        <v>2000000</v>
      </c>
      <c r="J30" s="116">
        <v>1872000</v>
      </c>
    </row>
    <row r="31" spans="2:13" x14ac:dyDescent="0.25">
      <c r="B31" s="115">
        <v>43872</v>
      </c>
      <c r="C31" s="114">
        <v>113</v>
      </c>
      <c r="D31" s="114">
        <v>2020</v>
      </c>
      <c r="E31" s="114">
        <v>20</v>
      </c>
      <c r="F31" s="114" t="s">
        <v>302</v>
      </c>
      <c r="G31" s="114">
        <v>86062087</v>
      </c>
      <c r="H31" s="114" t="s">
        <v>303</v>
      </c>
      <c r="I31" s="116">
        <v>1400000</v>
      </c>
      <c r="J31" s="116">
        <v>1310400</v>
      </c>
    </row>
    <row r="32" spans="2:13" x14ac:dyDescent="0.25">
      <c r="B32" s="115">
        <v>43872</v>
      </c>
      <c r="C32" s="114">
        <v>114</v>
      </c>
      <c r="D32" s="114">
        <v>2020</v>
      </c>
      <c r="E32" s="114">
        <v>28</v>
      </c>
      <c r="F32" s="114" t="s">
        <v>304</v>
      </c>
      <c r="G32" s="114">
        <v>86074097</v>
      </c>
      <c r="H32" s="114" t="s">
        <v>305</v>
      </c>
      <c r="I32" s="116">
        <v>800000</v>
      </c>
      <c r="J32" s="116">
        <v>748800</v>
      </c>
    </row>
    <row r="33" spans="2:10" x14ac:dyDescent="0.25">
      <c r="B33" s="115">
        <v>43873</v>
      </c>
      <c r="C33" s="114">
        <v>118</v>
      </c>
      <c r="D33" s="114">
        <v>2020</v>
      </c>
      <c r="E33" s="114">
        <v>30</v>
      </c>
      <c r="F33" s="114" t="s">
        <v>309</v>
      </c>
      <c r="G33" s="114">
        <v>86052888</v>
      </c>
      <c r="H33" s="114" t="s">
        <v>310</v>
      </c>
      <c r="I33" s="116">
        <v>120000000</v>
      </c>
      <c r="J33" s="116">
        <v>104520000</v>
      </c>
    </row>
    <row r="34" spans="2:10" x14ac:dyDescent="0.25">
      <c r="B34" s="115">
        <v>43873</v>
      </c>
      <c r="C34" s="114">
        <v>119</v>
      </c>
      <c r="D34" s="114">
        <v>2020</v>
      </c>
      <c r="E34" s="114">
        <v>35</v>
      </c>
      <c r="F34" s="114" t="s">
        <v>311</v>
      </c>
      <c r="G34" s="114">
        <v>1121851234</v>
      </c>
      <c r="H34" s="114" t="s">
        <v>312</v>
      </c>
      <c r="I34" s="116">
        <v>1400000</v>
      </c>
      <c r="J34" s="116">
        <v>1310400</v>
      </c>
    </row>
    <row r="35" spans="2:10" x14ac:dyDescent="0.25">
      <c r="B35" s="115">
        <v>43873</v>
      </c>
      <c r="C35" s="114">
        <v>120</v>
      </c>
      <c r="D35" s="114">
        <v>2020</v>
      </c>
      <c r="E35" s="114">
        <v>34</v>
      </c>
      <c r="F35" s="114" t="s">
        <v>311</v>
      </c>
      <c r="G35" s="114">
        <v>1121851234</v>
      </c>
      <c r="H35" s="114" t="s">
        <v>312</v>
      </c>
      <c r="I35" s="116">
        <v>1400000</v>
      </c>
      <c r="J35" s="116">
        <v>1310400</v>
      </c>
    </row>
    <row r="36" spans="2:10" x14ac:dyDescent="0.25">
      <c r="B36" s="115">
        <v>43873</v>
      </c>
      <c r="C36" s="114">
        <v>121</v>
      </c>
      <c r="D36" s="114">
        <v>2020</v>
      </c>
      <c r="E36" s="114">
        <v>36</v>
      </c>
      <c r="F36" s="114" t="s">
        <v>313</v>
      </c>
      <c r="G36" s="114">
        <v>17421951</v>
      </c>
      <c r="H36" s="114" t="s">
        <v>314</v>
      </c>
      <c r="I36" s="116">
        <v>1200000</v>
      </c>
      <c r="J36" s="116">
        <v>1123200</v>
      </c>
    </row>
    <row r="37" spans="2:10" x14ac:dyDescent="0.25">
      <c r="B37" s="115">
        <v>43873</v>
      </c>
      <c r="C37" s="114">
        <v>122</v>
      </c>
      <c r="D37" s="114">
        <v>2020</v>
      </c>
      <c r="E37" s="114">
        <v>37</v>
      </c>
      <c r="F37" s="114" t="s">
        <v>315</v>
      </c>
      <c r="G37" s="114">
        <v>1130615502</v>
      </c>
      <c r="H37" s="114" t="s">
        <v>316</v>
      </c>
      <c r="I37" s="116">
        <v>1200000</v>
      </c>
      <c r="J37" s="116">
        <v>1123200</v>
      </c>
    </row>
    <row r="38" spans="2:10" x14ac:dyDescent="0.25">
      <c r="B38" s="115">
        <v>43873</v>
      </c>
      <c r="C38" s="114">
        <v>123</v>
      </c>
      <c r="D38" s="114">
        <v>2020</v>
      </c>
      <c r="E38" s="114">
        <v>38</v>
      </c>
      <c r="F38" s="114" t="s">
        <v>317</v>
      </c>
      <c r="G38" s="114" t="s">
        <v>318</v>
      </c>
      <c r="H38" s="114" t="s">
        <v>319</v>
      </c>
      <c r="I38" s="116">
        <v>2550000</v>
      </c>
      <c r="J38" s="116">
        <v>2386800</v>
      </c>
    </row>
    <row r="39" spans="2:10" x14ac:dyDescent="0.25">
      <c r="B39" s="115">
        <v>43873</v>
      </c>
      <c r="C39" s="114">
        <v>124</v>
      </c>
      <c r="D39" s="114">
        <v>2020</v>
      </c>
      <c r="E39" s="114">
        <v>40</v>
      </c>
      <c r="F39" s="114" t="s">
        <v>320</v>
      </c>
      <c r="G39" s="114">
        <v>86084148</v>
      </c>
      <c r="H39" s="114" t="s">
        <v>321</v>
      </c>
      <c r="I39" s="116">
        <v>1500000</v>
      </c>
      <c r="J39" s="116">
        <v>1404000</v>
      </c>
    </row>
    <row r="40" spans="2:10" x14ac:dyDescent="0.25">
      <c r="B40" s="115">
        <v>43873</v>
      </c>
      <c r="C40" s="114">
        <v>125</v>
      </c>
      <c r="D40" s="114">
        <v>2020</v>
      </c>
      <c r="E40" s="114">
        <v>19</v>
      </c>
      <c r="F40" s="114" t="s">
        <v>302</v>
      </c>
      <c r="G40" s="114">
        <v>86062087</v>
      </c>
      <c r="H40" s="114" t="s">
        <v>303</v>
      </c>
      <c r="I40" s="116">
        <v>2800000</v>
      </c>
      <c r="J40" s="116">
        <v>2620800</v>
      </c>
    </row>
    <row r="41" spans="2:10" x14ac:dyDescent="0.25">
      <c r="B41" s="115">
        <v>43878</v>
      </c>
      <c r="C41" s="114">
        <v>126</v>
      </c>
      <c r="D41" s="114">
        <v>2020</v>
      </c>
      <c r="E41" s="114">
        <v>31</v>
      </c>
      <c r="F41" s="114" t="s">
        <v>322</v>
      </c>
      <c r="G41" s="114">
        <v>1121838753</v>
      </c>
      <c r="H41" s="114" t="s">
        <v>323</v>
      </c>
      <c r="I41" s="116">
        <v>933333</v>
      </c>
      <c r="J41" s="116">
        <v>873599</v>
      </c>
    </row>
    <row r="42" spans="2:10" x14ac:dyDescent="0.25">
      <c r="B42" s="115">
        <v>43878</v>
      </c>
      <c r="C42" s="114">
        <v>127</v>
      </c>
      <c r="D42" s="114">
        <v>2020</v>
      </c>
      <c r="E42" s="114">
        <v>4</v>
      </c>
      <c r="F42" s="114" t="s">
        <v>324</v>
      </c>
      <c r="G42" s="114">
        <v>1237688022</v>
      </c>
      <c r="H42" s="114" t="s">
        <v>325</v>
      </c>
      <c r="I42" s="116">
        <v>1500000</v>
      </c>
      <c r="J42" s="116">
        <v>1404000</v>
      </c>
    </row>
    <row r="43" spans="2:10" x14ac:dyDescent="0.25">
      <c r="B43" s="115">
        <v>43878</v>
      </c>
      <c r="C43" s="114">
        <v>128</v>
      </c>
      <c r="D43" s="114">
        <v>2020</v>
      </c>
      <c r="E43" s="114">
        <v>5</v>
      </c>
      <c r="F43" s="114" t="s">
        <v>324</v>
      </c>
      <c r="G43" s="114">
        <v>1237688022</v>
      </c>
      <c r="H43" s="114" t="s">
        <v>325</v>
      </c>
      <c r="I43" s="116">
        <v>750000</v>
      </c>
      <c r="J43" s="116">
        <v>702000</v>
      </c>
    </row>
    <row r="44" spans="2:10" x14ac:dyDescent="0.25">
      <c r="B44" s="115">
        <v>43878</v>
      </c>
      <c r="C44" s="114">
        <v>129</v>
      </c>
      <c r="D44" s="114">
        <v>2020</v>
      </c>
      <c r="E44" s="114">
        <v>9</v>
      </c>
      <c r="F44" s="114" t="s">
        <v>246</v>
      </c>
      <c r="G44" s="114">
        <v>1121936662</v>
      </c>
      <c r="H44" s="114" t="s">
        <v>247</v>
      </c>
      <c r="I44" s="116">
        <v>2150000</v>
      </c>
      <c r="J44" s="116">
        <v>2012400</v>
      </c>
    </row>
    <row r="45" spans="2:10" x14ac:dyDescent="0.25">
      <c r="B45" s="115">
        <v>43880</v>
      </c>
      <c r="C45" s="114">
        <v>130</v>
      </c>
      <c r="D45" s="114">
        <v>2020</v>
      </c>
      <c r="E45" s="114">
        <v>44</v>
      </c>
      <c r="F45" s="114" t="s">
        <v>242</v>
      </c>
      <c r="G45" s="114">
        <v>86015088</v>
      </c>
      <c r="H45" s="114" t="s">
        <v>326</v>
      </c>
      <c r="I45" s="116">
        <v>1218333</v>
      </c>
      <c r="J45" s="116">
        <v>1140359</v>
      </c>
    </row>
    <row r="46" spans="2:10" x14ac:dyDescent="0.25">
      <c r="B46" s="115">
        <v>43880</v>
      </c>
      <c r="C46" s="114">
        <v>131</v>
      </c>
      <c r="D46" s="114">
        <v>2020</v>
      </c>
      <c r="E46" s="114">
        <v>43</v>
      </c>
      <c r="F46" s="114" t="s">
        <v>242</v>
      </c>
      <c r="G46" s="114">
        <v>86015088</v>
      </c>
      <c r="H46" s="114" t="s">
        <v>326</v>
      </c>
      <c r="I46" s="116">
        <v>2150000</v>
      </c>
      <c r="J46" s="116">
        <v>2012400</v>
      </c>
    </row>
    <row r="47" spans="2:10" x14ac:dyDescent="0.25">
      <c r="B47" s="115">
        <v>43880</v>
      </c>
      <c r="C47" s="114">
        <v>132</v>
      </c>
      <c r="D47" s="114">
        <v>2020</v>
      </c>
      <c r="E47" s="114">
        <v>42</v>
      </c>
      <c r="F47" s="114" t="s">
        <v>244</v>
      </c>
      <c r="G47" s="114">
        <v>1118547234</v>
      </c>
      <c r="H47" s="114" t="s">
        <v>327</v>
      </c>
      <c r="I47" s="116">
        <v>1218333</v>
      </c>
      <c r="J47" s="116">
        <v>1140359</v>
      </c>
    </row>
    <row r="48" spans="2:10" x14ac:dyDescent="0.25">
      <c r="B48" s="115">
        <v>43886</v>
      </c>
      <c r="C48" s="114">
        <v>149</v>
      </c>
      <c r="D48" s="114">
        <v>2020</v>
      </c>
      <c r="E48" s="114">
        <v>39</v>
      </c>
      <c r="F48" s="114" t="s">
        <v>336</v>
      </c>
      <c r="G48" s="114" t="s">
        <v>337</v>
      </c>
      <c r="H48" s="114" t="s">
        <v>338</v>
      </c>
      <c r="I48" s="116">
        <v>13000000</v>
      </c>
      <c r="J48" s="116">
        <v>12896000</v>
      </c>
    </row>
    <row r="49" spans="2:13" x14ac:dyDescent="0.25">
      <c r="B49" s="115">
        <v>43886</v>
      </c>
      <c r="C49" s="114">
        <v>150</v>
      </c>
      <c r="D49" s="114">
        <v>2020</v>
      </c>
      <c r="E49" s="114">
        <v>45</v>
      </c>
      <c r="F49" s="114" t="s">
        <v>339</v>
      </c>
      <c r="G49" s="114">
        <v>1122509045</v>
      </c>
      <c r="H49" s="114" t="s">
        <v>340</v>
      </c>
      <c r="I49" s="116">
        <v>828116</v>
      </c>
      <c r="J49" s="116">
        <v>828116</v>
      </c>
    </row>
    <row r="50" spans="2:13" x14ac:dyDescent="0.25">
      <c r="B50" s="115">
        <v>43886</v>
      </c>
      <c r="C50" s="114">
        <v>151</v>
      </c>
      <c r="D50" s="114">
        <v>2020</v>
      </c>
      <c r="E50" s="114">
        <v>41</v>
      </c>
      <c r="F50" s="114" t="s">
        <v>341</v>
      </c>
      <c r="G50" s="114" t="s">
        <v>342</v>
      </c>
      <c r="H50" s="114" t="s">
        <v>343</v>
      </c>
      <c r="I50" s="116">
        <v>12500000</v>
      </c>
      <c r="J50" s="116">
        <v>12342000</v>
      </c>
    </row>
    <row r="51" spans="2:13" ht="15.75" thickBot="1" x14ac:dyDescent="0.3">
      <c r="B51" s="136">
        <v>43865</v>
      </c>
      <c r="C51" s="137">
        <v>72</v>
      </c>
      <c r="D51" s="137">
        <v>2020</v>
      </c>
      <c r="E51" s="137">
        <v>27</v>
      </c>
      <c r="F51" s="149" t="s">
        <v>289</v>
      </c>
      <c r="G51" s="149">
        <v>1090373040</v>
      </c>
      <c r="H51" s="149" t="s">
        <v>290</v>
      </c>
      <c r="I51" s="150">
        <v>1200000</v>
      </c>
      <c r="J51" s="150">
        <v>1123200</v>
      </c>
    </row>
    <row r="52" spans="2:13" ht="15.75" thickBot="1" x14ac:dyDescent="0.3">
      <c r="B52" s="256" t="s">
        <v>352</v>
      </c>
      <c r="C52" s="257"/>
      <c r="D52" s="257"/>
      <c r="E52" s="257"/>
      <c r="F52" s="257"/>
      <c r="G52" s="257"/>
      <c r="H52" s="257"/>
      <c r="I52" s="128">
        <f>SUM(I29:I51)</f>
        <v>175298115</v>
      </c>
      <c r="J52" s="130"/>
    </row>
    <row r="53" spans="2:13" ht="15.75" thickBot="1" x14ac:dyDescent="0.3"/>
    <row r="54" spans="2:13" ht="15.75" thickBot="1" x14ac:dyDescent="0.3">
      <c r="B54" s="256" t="s">
        <v>353</v>
      </c>
      <c r="C54" s="257"/>
      <c r="D54" s="257"/>
      <c r="E54" s="257"/>
      <c r="F54" s="257"/>
      <c r="G54" s="257"/>
      <c r="H54" s="257"/>
      <c r="I54" s="257"/>
      <c r="J54" s="257"/>
      <c r="K54" s="257"/>
      <c r="L54" s="257"/>
      <c r="M54" s="144">
        <f>+M25-I52</f>
        <v>42507592684.010002</v>
      </c>
    </row>
    <row r="57" spans="2:13" x14ac:dyDescent="0.25">
      <c r="B57" s="152" t="s">
        <v>372</v>
      </c>
      <c r="C57" s="152"/>
      <c r="D57" s="152"/>
      <c r="E57" s="152"/>
      <c r="F57" s="114"/>
      <c r="G57" s="114"/>
      <c r="H57" s="114"/>
      <c r="I57" s="114"/>
      <c r="J57" s="114"/>
      <c r="K57" s="114"/>
      <c r="L57" s="114"/>
    </row>
    <row r="58" spans="2:13" x14ac:dyDescent="0.25">
      <c r="B58" s="151">
        <v>43896</v>
      </c>
      <c r="C58" s="152">
        <v>166</v>
      </c>
      <c r="D58" s="152">
        <v>2020</v>
      </c>
      <c r="E58" s="152">
        <v>52</v>
      </c>
      <c r="F58" s="152" t="s">
        <v>354</v>
      </c>
      <c r="G58" s="152" t="s">
        <v>355</v>
      </c>
      <c r="H58" s="152" t="s">
        <v>356</v>
      </c>
      <c r="I58" s="152" t="s">
        <v>241</v>
      </c>
      <c r="J58" s="117">
        <v>15625000</v>
      </c>
      <c r="K58" s="117">
        <v>1468750</v>
      </c>
      <c r="L58" s="117">
        <v>14156250</v>
      </c>
    </row>
    <row r="59" spans="2:13" x14ac:dyDescent="0.25">
      <c r="B59" s="151">
        <v>43896</v>
      </c>
      <c r="C59" s="152">
        <v>167</v>
      </c>
      <c r="D59" s="152">
        <v>2020</v>
      </c>
      <c r="E59" s="152">
        <v>51</v>
      </c>
      <c r="F59" s="152" t="s">
        <v>354</v>
      </c>
      <c r="G59" s="152" t="s">
        <v>355</v>
      </c>
      <c r="H59" s="152" t="s">
        <v>357</v>
      </c>
      <c r="I59" s="152" t="s">
        <v>241</v>
      </c>
      <c r="J59" s="117">
        <v>8761236</v>
      </c>
      <c r="K59" s="117">
        <v>823557</v>
      </c>
      <c r="L59" s="117">
        <v>7937679</v>
      </c>
    </row>
    <row r="60" spans="2:13" x14ac:dyDescent="0.25">
      <c r="B60" s="151">
        <v>43896</v>
      </c>
      <c r="C60" s="152">
        <v>168</v>
      </c>
      <c r="D60" s="152">
        <v>2020</v>
      </c>
      <c r="E60" s="152">
        <v>53</v>
      </c>
      <c r="F60" s="152" t="s">
        <v>358</v>
      </c>
      <c r="G60" s="152">
        <v>1019096189</v>
      </c>
      <c r="H60" s="152" t="s">
        <v>359</v>
      </c>
      <c r="I60" s="152" t="s">
        <v>241</v>
      </c>
      <c r="J60" s="117">
        <v>2333333</v>
      </c>
      <c r="K60" s="117">
        <v>149334</v>
      </c>
      <c r="L60" s="117">
        <v>2183999</v>
      </c>
    </row>
    <row r="61" spans="2:13" x14ac:dyDescent="0.25">
      <c r="B61" s="151">
        <v>43917</v>
      </c>
      <c r="C61" s="152">
        <v>200</v>
      </c>
      <c r="D61" s="152">
        <v>2020</v>
      </c>
      <c r="E61" s="152">
        <v>72</v>
      </c>
      <c r="F61" s="153" t="s">
        <v>360</v>
      </c>
      <c r="G61" s="152">
        <v>79489565</v>
      </c>
      <c r="H61" s="152" t="s">
        <v>361</v>
      </c>
      <c r="I61" s="152" t="s">
        <v>241</v>
      </c>
      <c r="J61" s="117">
        <v>2550000</v>
      </c>
      <c r="K61" s="117">
        <v>163200</v>
      </c>
      <c r="L61" s="117">
        <v>2386800</v>
      </c>
    </row>
    <row r="62" spans="2:13" x14ac:dyDescent="0.25">
      <c r="B62" s="115">
        <v>43917</v>
      </c>
      <c r="C62" s="114">
        <v>199</v>
      </c>
      <c r="D62" s="114">
        <v>2020</v>
      </c>
      <c r="E62" s="114">
        <v>59</v>
      </c>
      <c r="F62" s="133" t="s">
        <v>362</v>
      </c>
      <c r="G62" s="114">
        <v>1121878780</v>
      </c>
      <c r="H62" s="114" t="s">
        <v>363</v>
      </c>
      <c r="I62" s="114" t="s">
        <v>241</v>
      </c>
      <c r="J62" s="116">
        <v>1200000</v>
      </c>
      <c r="K62" s="116">
        <v>76800</v>
      </c>
      <c r="L62" s="116">
        <v>1123200</v>
      </c>
    </row>
    <row r="63" spans="2:13" x14ac:dyDescent="0.25">
      <c r="B63" s="266" t="s">
        <v>365</v>
      </c>
      <c r="C63" s="267"/>
      <c r="D63" s="267"/>
      <c r="E63" s="268"/>
      <c r="F63" s="114"/>
      <c r="G63" s="114"/>
      <c r="H63" s="114"/>
      <c r="I63" s="114"/>
      <c r="J63" s="116">
        <f>SUM(J58:J62)</f>
        <v>30469569</v>
      </c>
      <c r="K63" s="114"/>
      <c r="L63" s="116" t="s">
        <v>364</v>
      </c>
    </row>
    <row r="65" spans="2:13" x14ac:dyDescent="0.25">
      <c r="B65" s="259" t="s">
        <v>353</v>
      </c>
      <c r="C65" s="259"/>
      <c r="D65" s="259"/>
      <c r="E65" s="259"/>
      <c r="F65" s="259"/>
      <c r="G65" s="259"/>
      <c r="H65" s="259"/>
      <c r="I65" s="259"/>
      <c r="J65" s="259"/>
      <c r="K65" s="259"/>
      <c r="L65" s="259"/>
      <c r="M65" s="116">
        <f>+M54-J63</f>
        <v>42477123115.010002</v>
      </c>
    </row>
    <row r="67" spans="2:13" x14ac:dyDescent="0.25">
      <c r="B67" s="152" t="s">
        <v>386</v>
      </c>
      <c r="C67" s="152"/>
      <c r="D67" s="152"/>
      <c r="E67" s="152"/>
      <c r="F67" s="114"/>
      <c r="G67" s="114"/>
      <c r="H67" s="114"/>
      <c r="I67" s="114"/>
      <c r="J67" s="114"/>
      <c r="K67" s="114"/>
      <c r="L67" s="114"/>
    </row>
    <row r="68" spans="2:13" x14ac:dyDescent="0.25">
      <c r="B68" s="115">
        <v>43927</v>
      </c>
      <c r="C68" s="114">
        <v>237</v>
      </c>
      <c r="D68" s="114">
        <v>2020</v>
      </c>
      <c r="E68" s="114">
        <v>73</v>
      </c>
      <c r="F68" s="114" t="s">
        <v>360</v>
      </c>
      <c r="G68" s="114">
        <v>79489565</v>
      </c>
      <c r="H68" s="114" t="s">
        <v>373</v>
      </c>
      <c r="I68" s="114" t="s">
        <v>241</v>
      </c>
      <c r="J68" s="114">
        <v>0</v>
      </c>
      <c r="K68" s="116">
        <v>1275000</v>
      </c>
      <c r="L68" s="116">
        <v>81600</v>
      </c>
      <c r="M68" s="119"/>
    </row>
    <row r="69" spans="2:13" x14ac:dyDescent="0.25">
      <c r="B69" s="115">
        <v>43927</v>
      </c>
      <c r="C69" s="114">
        <v>238</v>
      </c>
      <c r="D69" s="114">
        <v>2020</v>
      </c>
      <c r="E69" s="114">
        <v>107</v>
      </c>
      <c r="F69" s="114" t="s">
        <v>374</v>
      </c>
      <c r="G69" s="114" t="s">
        <v>375</v>
      </c>
      <c r="H69" s="114" t="s">
        <v>376</v>
      </c>
      <c r="I69" s="114" t="s">
        <v>241</v>
      </c>
      <c r="J69" s="114">
        <v>0</v>
      </c>
      <c r="K69" s="116">
        <v>10434000</v>
      </c>
      <c r="L69" s="114">
        <v>0</v>
      </c>
      <c r="M69" s="119"/>
    </row>
    <row r="70" spans="2:13" x14ac:dyDescent="0.25">
      <c r="B70" s="115">
        <v>43927</v>
      </c>
      <c r="C70" s="114">
        <v>239</v>
      </c>
      <c r="D70" s="114">
        <v>2020</v>
      </c>
      <c r="E70" s="114">
        <v>108</v>
      </c>
      <c r="F70" s="114" t="s">
        <v>377</v>
      </c>
      <c r="G70" s="114" t="s">
        <v>378</v>
      </c>
      <c r="H70" s="114" t="s">
        <v>379</v>
      </c>
      <c r="I70" s="114" t="s">
        <v>241</v>
      </c>
      <c r="J70" s="114">
        <v>0</v>
      </c>
      <c r="K70" s="116">
        <v>5796000</v>
      </c>
      <c r="L70" s="116">
        <v>27000</v>
      </c>
      <c r="M70" s="119"/>
    </row>
    <row r="71" spans="2:13" x14ac:dyDescent="0.25">
      <c r="B71" s="115">
        <v>43927</v>
      </c>
      <c r="C71" s="114">
        <v>240</v>
      </c>
      <c r="D71" s="114">
        <v>2020</v>
      </c>
      <c r="E71" s="114">
        <v>106</v>
      </c>
      <c r="F71" s="114" t="s">
        <v>380</v>
      </c>
      <c r="G71" s="114" t="s">
        <v>381</v>
      </c>
      <c r="H71" s="114" t="s">
        <v>382</v>
      </c>
      <c r="I71" s="114" t="s">
        <v>241</v>
      </c>
      <c r="J71" s="114">
        <v>0</v>
      </c>
      <c r="K71" s="116">
        <v>15000000</v>
      </c>
      <c r="L71" s="114">
        <v>0</v>
      </c>
      <c r="M71" s="119"/>
    </row>
    <row r="72" spans="2:13" x14ac:dyDescent="0.25">
      <c r="B72" s="115">
        <v>43935</v>
      </c>
      <c r="C72" s="114">
        <v>244</v>
      </c>
      <c r="D72" s="114">
        <v>2020</v>
      </c>
      <c r="E72" s="114">
        <v>110</v>
      </c>
      <c r="F72" s="114" t="s">
        <v>383</v>
      </c>
      <c r="G72" s="114" t="s">
        <v>384</v>
      </c>
      <c r="H72" s="114" t="s">
        <v>385</v>
      </c>
      <c r="I72" s="114" t="s">
        <v>241</v>
      </c>
      <c r="J72" s="114">
        <v>0</v>
      </c>
      <c r="K72" s="116">
        <v>21000000</v>
      </c>
      <c r="L72" s="116">
        <v>175000</v>
      </c>
      <c r="M72" s="119"/>
    </row>
    <row r="73" spans="2:13" x14ac:dyDescent="0.25">
      <c r="K73" s="119">
        <f>SUM(K68:K72)</f>
        <v>53505000</v>
      </c>
    </row>
    <row r="74" spans="2:13" x14ac:dyDescent="0.25">
      <c r="B74" s="259" t="s">
        <v>353</v>
      </c>
      <c r="C74" s="259"/>
      <c r="D74" s="259"/>
      <c r="E74" s="259"/>
      <c r="F74" s="259"/>
      <c r="G74" s="259"/>
      <c r="H74" s="259"/>
      <c r="I74" s="259"/>
      <c r="J74" s="259"/>
      <c r="K74" s="259"/>
      <c r="L74" s="259"/>
      <c r="M74" s="116">
        <v>42423618115.010002</v>
      </c>
    </row>
    <row r="77" spans="2:13" x14ac:dyDescent="0.25">
      <c r="B77" s="152" t="s">
        <v>389</v>
      </c>
      <c r="C77" s="152"/>
      <c r="D77" s="152"/>
      <c r="E77" s="152"/>
      <c r="F77" s="114"/>
      <c r="G77" s="114"/>
      <c r="H77" s="114"/>
      <c r="I77" s="114"/>
      <c r="J77" s="114"/>
      <c r="K77" s="114"/>
      <c r="L77" s="114"/>
    </row>
    <row r="78" spans="2:13" x14ac:dyDescent="0.25">
      <c r="B78" s="115">
        <v>43971</v>
      </c>
      <c r="C78" s="114">
        <v>286</v>
      </c>
      <c r="D78" s="114">
        <v>2020</v>
      </c>
      <c r="E78" s="114">
        <v>135</v>
      </c>
      <c r="F78" s="114" t="s">
        <v>390</v>
      </c>
      <c r="G78" s="114" t="s">
        <v>391</v>
      </c>
      <c r="H78" s="114" t="s">
        <v>392</v>
      </c>
      <c r="I78" s="114" t="s">
        <v>241</v>
      </c>
      <c r="J78" s="114">
        <v>0</v>
      </c>
      <c r="K78" s="116">
        <v>40500000</v>
      </c>
    </row>
    <row r="79" spans="2:13" x14ac:dyDescent="0.25">
      <c r="B79" s="115">
        <v>43979</v>
      </c>
      <c r="C79" s="114">
        <v>296</v>
      </c>
      <c r="D79" s="114">
        <v>2020</v>
      </c>
      <c r="E79" s="114">
        <v>139</v>
      </c>
      <c r="F79" s="114" t="s">
        <v>393</v>
      </c>
      <c r="G79" s="114" t="s">
        <v>394</v>
      </c>
      <c r="H79" s="114" t="s">
        <v>395</v>
      </c>
      <c r="I79" s="114" t="s">
        <v>241</v>
      </c>
      <c r="J79" s="114">
        <v>0</v>
      </c>
      <c r="K79" s="116">
        <v>393194433.81999999</v>
      </c>
    </row>
    <row r="80" spans="2:13" x14ac:dyDescent="0.25">
      <c r="B80" s="263" t="s">
        <v>396</v>
      </c>
      <c r="C80" s="264"/>
      <c r="D80" s="264"/>
      <c r="E80" s="264"/>
      <c r="F80" s="264"/>
      <c r="G80" s="264"/>
      <c r="H80" s="264"/>
      <c r="I80" s="264"/>
      <c r="J80" s="265"/>
      <c r="K80" s="116">
        <f>SUM(K78:K79)</f>
        <v>433694433.81999999</v>
      </c>
    </row>
    <row r="82" spans="2:13" x14ac:dyDescent="0.25">
      <c r="B82" s="259" t="s">
        <v>353</v>
      </c>
      <c r="C82" s="259"/>
      <c r="D82" s="259"/>
      <c r="E82" s="259"/>
      <c r="F82" s="259"/>
      <c r="G82" s="259"/>
      <c r="H82" s="259"/>
      <c r="I82" s="259"/>
      <c r="J82" s="259"/>
      <c r="K82" s="259"/>
      <c r="L82" s="259"/>
      <c r="M82" s="116">
        <f>+M74-K80</f>
        <v>41989923681.190002</v>
      </c>
    </row>
    <row r="85" spans="2:13" x14ac:dyDescent="0.25">
      <c r="B85" s="152" t="s">
        <v>400</v>
      </c>
      <c r="C85" s="152"/>
      <c r="D85" s="152"/>
      <c r="E85" s="152"/>
      <c r="F85" s="114"/>
      <c r="G85" s="114"/>
      <c r="H85" s="114"/>
      <c r="I85" s="114"/>
      <c r="J85" s="114"/>
      <c r="K85" s="114"/>
      <c r="L85" s="114"/>
      <c r="M85" s="171"/>
    </row>
    <row r="86" spans="2:13" x14ac:dyDescent="0.25">
      <c r="B86" s="114" t="s">
        <v>221</v>
      </c>
      <c r="C86" s="114" t="s">
        <v>222</v>
      </c>
      <c r="D86" s="114" t="s">
        <v>223</v>
      </c>
      <c r="E86" s="114" t="s">
        <v>224</v>
      </c>
      <c r="F86" s="114" t="s">
        <v>225</v>
      </c>
      <c r="G86" s="114" t="s">
        <v>226</v>
      </c>
      <c r="H86" s="114" t="s">
        <v>227</v>
      </c>
      <c r="I86" s="114" t="s">
        <v>228</v>
      </c>
      <c r="J86" s="114" t="s">
        <v>229</v>
      </c>
      <c r="K86" s="114" t="s">
        <v>230</v>
      </c>
      <c r="L86" s="114"/>
      <c r="M86" s="171"/>
    </row>
    <row r="87" spans="2:13" x14ac:dyDescent="0.25">
      <c r="B87" s="115">
        <v>43987</v>
      </c>
      <c r="C87" s="114">
        <v>313</v>
      </c>
      <c r="D87" s="114">
        <v>2020</v>
      </c>
      <c r="E87" s="114">
        <v>154</v>
      </c>
      <c r="F87" s="114" t="s">
        <v>401</v>
      </c>
      <c r="G87" s="114" t="s">
        <v>402</v>
      </c>
      <c r="H87" s="114" t="s">
        <v>403</v>
      </c>
      <c r="I87" s="114" t="s">
        <v>241</v>
      </c>
      <c r="J87" s="114">
        <v>0</v>
      </c>
      <c r="K87" s="116">
        <v>31000000</v>
      </c>
      <c r="L87" s="114"/>
      <c r="M87" s="171"/>
    </row>
    <row r="88" spans="2:13" x14ac:dyDescent="0.25">
      <c r="B88" s="115">
        <v>43991</v>
      </c>
      <c r="C88" s="114">
        <v>319</v>
      </c>
      <c r="D88" s="114">
        <v>2020</v>
      </c>
      <c r="E88" s="114">
        <v>153</v>
      </c>
      <c r="F88" s="114" t="s">
        <v>404</v>
      </c>
      <c r="G88" s="114" t="s">
        <v>405</v>
      </c>
      <c r="H88" s="114" t="s">
        <v>406</v>
      </c>
      <c r="I88" s="114" t="s">
        <v>241</v>
      </c>
      <c r="J88" s="114">
        <v>0</v>
      </c>
      <c r="K88" s="116">
        <v>6095000</v>
      </c>
      <c r="L88" s="114"/>
      <c r="M88" s="171"/>
    </row>
    <row r="89" spans="2:13" x14ac:dyDescent="0.25">
      <c r="B89" s="115">
        <v>43991</v>
      </c>
      <c r="C89" s="114">
        <v>320</v>
      </c>
      <c r="D89" s="114">
        <v>2020</v>
      </c>
      <c r="E89" s="114">
        <v>152</v>
      </c>
      <c r="F89" s="114" t="s">
        <v>404</v>
      </c>
      <c r="G89" s="114" t="s">
        <v>405</v>
      </c>
      <c r="H89" s="114" t="s">
        <v>407</v>
      </c>
      <c r="I89" s="114" t="s">
        <v>241</v>
      </c>
      <c r="J89" s="114">
        <v>0</v>
      </c>
      <c r="K89" s="116">
        <v>10566500</v>
      </c>
      <c r="L89" s="114"/>
      <c r="M89" s="171"/>
    </row>
    <row r="90" spans="2:13" x14ac:dyDescent="0.25">
      <c r="B90" s="115">
        <v>43993</v>
      </c>
      <c r="C90" s="114">
        <v>321</v>
      </c>
      <c r="D90" s="114">
        <v>2020</v>
      </c>
      <c r="E90" s="114">
        <v>157</v>
      </c>
      <c r="F90" s="114" t="s">
        <v>383</v>
      </c>
      <c r="G90" s="114" t="s">
        <v>384</v>
      </c>
      <c r="H90" s="114" t="s">
        <v>408</v>
      </c>
      <c r="I90" s="114" t="s">
        <v>241</v>
      </c>
      <c r="J90" s="114">
        <v>0</v>
      </c>
      <c r="K90" s="116">
        <v>2698333</v>
      </c>
      <c r="L90" s="114"/>
      <c r="M90" s="171"/>
    </row>
    <row r="91" spans="2:13" x14ac:dyDescent="0.25">
      <c r="B91" s="259" t="s">
        <v>396</v>
      </c>
      <c r="C91" s="259"/>
      <c r="D91" s="259"/>
      <c r="E91" s="259"/>
      <c r="F91" s="259"/>
      <c r="G91" s="259"/>
      <c r="H91" s="259"/>
      <c r="I91" s="259"/>
      <c r="J91" s="259"/>
      <c r="K91" s="116">
        <f>SUM(K87:K90)</f>
        <v>50359833</v>
      </c>
      <c r="L91" s="114"/>
      <c r="M91" s="171"/>
    </row>
    <row r="92" spans="2:13" x14ac:dyDescent="0.25">
      <c r="B92" s="171"/>
      <c r="C92" s="171"/>
      <c r="D92" s="171"/>
      <c r="E92" s="171"/>
      <c r="F92" s="171"/>
      <c r="G92" s="171"/>
      <c r="H92" s="171"/>
      <c r="I92" s="171"/>
      <c r="J92" s="171"/>
      <c r="K92" s="171"/>
      <c r="L92" s="171"/>
      <c r="M92" s="171"/>
    </row>
    <row r="93" spans="2:13" x14ac:dyDescent="0.25">
      <c r="B93" s="259" t="s">
        <v>353</v>
      </c>
      <c r="C93" s="259"/>
      <c r="D93" s="259"/>
      <c r="E93" s="259"/>
      <c r="F93" s="259"/>
      <c r="G93" s="259"/>
      <c r="H93" s="259"/>
      <c r="I93" s="259"/>
      <c r="J93" s="259"/>
      <c r="K93" s="259"/>
      <c r="L93" s="259"/>
      <c r="M93" s="116">
        <f>+M82-K91</f>
        <v>41939563848.190002</v>
      </c>
    </row>
    <row r="96" spans="2:13" x14ac:dyDescent="0.25">
      <c r="B96" s="272" t="s">
        <v>409</v>
      </c>
      <c r="C96" s="272"/>
      <c r="D96" s="272"/>
      <c r="E96" s="272"/>
      <c r="F96" s="272"/>
      <c r="G96" s="272"/>
      <c r="H96" s="272"/>
      <c r="I96" s="272"/>
      <c r="J96" s="272"/>
      <c r="K96" s="272"/>
      <c r="L96" s="272"/>
      <c r="M96" s="194" t="s">
        <v>364</v>
      </c>
    </row>
    <row r="97" spans="2:13" x14ac:dyDescent="0.25">
      <c r="B97" s="114" t="s">
        <v>221</v>
      </c>
      <c r="C97" s="114" t="s">
        <v>222</v>
      </c>
      <c r="D97" s="114" t="s">
        <v>223</v>
      </c>
      <c r="E97" s="114" t="s">
        <v>224</v>
      </c>
      <c r="F97" s="114" t="s">
        <v>225</v>
      </c>
      <c r="G97" s="114" t="s">
        <v>226</v>
      </c>
      <c r="H97" s="114" t="s">
        <v>227</v>
      </c>
      <c r="I97" s="114" t="s">
        <v>228</v>
      </c>
      <c r="J97" s="114" t="s">
        <v>229</v>
      </c>
      <c r="K97" s="114" t="s">
        <v>230</v>
      </c>
      <c r="L97" s="114"/>
      <c r="M97" s="171"/>
    </row>
    <row r="98" spans="2:13" x14ac:dyDescent="0.25">
      <c r="B98" s="115">
        <v>44028</v>
      </c>
      <c r="C98" s="114">
        <v>342</v>
      </c>
      <c r="D98" s="114">
        <v>2020</v>
      </c>
      <c r="E98" s="114">
        <v>159</v>
      </c>
      <c r="F98" s="114" t="s">
        <v>410</v>
      </c>
      <c r="G98" s="114">
        <v>79950218</v>
      </c>
      <c r="H98" s="114" t="s">
        <v>411</v>
      </c>
      <c r="I98" s="114" t="s">
        <v>241</v>
      </c>
      <c r="J98" s="114">
        <v>0</v>
      </c>
      <c r="K98" s="116">
        <v>2500000</v>
      </c>
      <c r="L98" s="116"/>
      <c r="M98" s="119"/>
    </row>
    <row r="99" spans="2:13" x14ac:dyDescent="0.25">
      <c r="B99" s="115">
        <v>44028</v>
      </c>
      <c r="C99" s="114">
        <v>343</v>
      </c>
      <c r="D99" s="114">
        <v>2020</v>
      </c>
      <c r="E99" s="114">
        <v>160</v>
      </c>
      <c r="F99" s="114" t="s">
        <v>410</v>
      </c>
      <c r="G99" s="114">
        <v>79950218</v>
      </c>
      <c r="H99" s="114" t="s">
        <v>412</v>
      </c>
      <c r="I99" s="114" t="s">
        <v>241</v>
      </c>
      <c r="J99" s="114">
        <v>0</v>
      </c>
      <c r="K99" s="116">
        <v>2500000</v>
      </c>
      <c r="L99" s="116"/>
      <c r="M99" s="119"/>
    </row>
    <row r="100" spans="2:13" x14ac:dyDescent="0.25">
      <c r="B100" s="115">
        <v>44028</v>
      </c>
      <c r="C100" s="114">
        <v>344</v>
      </c>
      <c r="D100" s="114">
        <v>2020</v>
      </c>
      <c r="E100" s="114">
        <v>161</v>
      </c>
      <c r="F100" s="114" t="s">
        <v>410</v>
      </c>
      <c r="G100" s="114">
        <v>79950218</v>
      </c>
      <c r="H100" s="114" t="s">
        <v>413</v>
      </c>
      <c r="I100" s="114" t="s">
        <v>241</v>
      </c>
      <c r="J100" s="114">
        <v>0</v>
      </c>
      <c r="K100" s="116">
        <v>2500000</v>
      </c>
      <c r="L100" s="116"/>
      <c r="M100" s="119"/>
    </row>
    <row r="101" spans="2:13" x14ac:dyDescent="0.25">
      <c r="B101" s="115">
        <v>44028</v>
      </c>
      <c r="C101" s="114">
        <v>345</v>
      </c>
      <c r="D101" s="114">
        <v>2020</v>
      </c>
      <c r="E101" s="114">
        <v>162</v>
      </c>
      <c r="F101" s="114" t="s">
        <v>410</v>
      </c>
      <c r="G101" s="114">
        <v>79950218</v>
      </c>
      <c r="H101" s="114" t="s">
        <v>414</v>
      </c>
      <c r="I101" s="114" t="s">
        <v>241</v>
      </c>
      <c r="J101" s="114">
        <v>0</v>
      </c>
      <c r="K101" s="116">
        <v>2500000</v>
      </c>
      <c r="L101" s="116"/>
      <c r="M101" s="119"/>
    </row>
    <row r="102" spans="2:13" x14ac:dyDescent="0.25">
      <c r="B102" s="115">
        <v>44028</v>
      </c>
      <c r="C102" s="114">
        <v>346</v>
      </c>
      <c r="D102" s="114">
        <v>2020</v>
      </c>
      <c r="E102" s="114">
        <v>163</v>
      </c>
      <c r="F102" s="114" t="s">
        <v>410</v>
      </c>
      <c r="G102" s="114">
        <v>79950218</v>
      </c>
      <c r="H102" s="114" t="s">
        <v>415</v>
      </c>
      <c r="I102" s="114" t="s">
        <v>241</v>
      </c>
      <c r="J102" s="114">
        <v>0</v>
      </c>
      <c r="K102" s="116">
        <v>2500000</v>
      </c>
      <c r="L102" s="116"/>
      <c r="M102" s="119"/>
    </row>
    <row r="103" spans="2:13" s="171" customFormat="1" x14ac:dyDescent="0.25">
      <c r="B103" s="259" t="s">
        <v>396</v>
      </c>
      <c r="C103" s="259"/>
      <c r="D103" s="259"/>
      <c r="E103" s="259"/>
      <c r="F103" s="259"/>
      <c r="G103" s="259"/>
      <c r="H103" s="259"/>
      <c r="I103" s="259"/>
      <c r="J103" s="259"/>
      <c r="K103" s="195">
        <f>SUM(K98:K102)</f>
        <v>12500000</v>
      </c>
      <c r="L103" s="195"/>
      <c r="M103" s="119"/>
    </row>
    <row r="105" spans="2:13" x14ac:dyDescent="0.25">
      <c r="B105" s="259" t="s">
        <v>353</v>
      </c>
      <c r="C105" s="259"/>
      <c r="D105" s="259"/>
      <c r="E105" s="259"/>
      <c r="F105" s="259"/>
      <c r="G105" s="259"/>
      <c r="H105" s="259"/>
      <c r="I105" s="259"/>
      <c r="J105" s="259"/>
      <c r="K105" s="259"/>
      <c r="L105" s="259"/>
      <c r="M105" s="119">
        <f>+M93-K103</f>
        <v>41927063848.190002</v>
      </c>
    </row>
    <row r="107" spans="2:13" x14ac:dyDescent="0.25">
      <c r="B107" t="s">
        <v>417</v>
      </c>
    </row>
    <row r="108" spans="2:13" x14ac:dyDescent="0.25">
      <c r="B108" s="259" t="s">
        <v>353</v>
      </c>
      <c r="C108" s="259"/>
      <c r="D108" s="259"/>
      <c r="E108" s="259"/>
      <c r="F108" s="259"/>
      <c r="G108" s="259"/>
      <c r="H108" s="259"/>
      <c r="I108" s="259"/>
      <c r="J108" s="259"/>
      <c r="K108" s="259"/>
      <c r="L108" s="259"/>
      <c r="M108" s="119">
        <v>41927063848.190002</v>
      </c>
    </row>
  </sheetData>
  <mergeCells count="16">
    <mergeCell ref="B108:L108"/>
    <mergeCell ref="B2:L2"/>
    <mergeCell ref="B25:L25"/>
    <mergeCell ref="B52:H52"/>
    <mergeCell ref="B80:J80"/>
    <mergeCell ref="B82:L82"/>
    <mergeCell ref="B74:L74"/>
    <mergeCell ref="B63:E63"/>
    <mergeCell ref="B65:L65"/>
    <mergeCell ref="B54:L54"/>
    <mergeCell ref="B24:J24"/>
    <mergeCell ref="B91:J91"/>
    <mergeCell ref="B93:L93"/>
    <mergeCell ref="B96:L96"/>
    <mergeCell ref="B105:L105"/>
    <mergeCell ref="B103:J103"/>
  </mergeCells>
  <pageMargins left="0.70866141732283472" right="0.70866141732283472" top="0.74803149606299213" bottom="0.74803149606299213" header="0.31496062992125984" footer="0.31496062992125984"/>
  <pageSetup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43"/>
  <sheetViews>
    <sheetView topLeftCell="A7" zoomScale="60" zoomScaleNormal="60" workbookViewId="0">
      <selection activeCell="D32" sqref="D32"/>
    </sheetView>
  </sheetViews>
  <sheetFormatPr baseColWidth="10" defaultRowHeight="15" x14ac:dyDescent="0.25"/>
  <cols>
    <col min="3" max="3" width="24.28515625" customWidth="1"/>
    <col min="4" max="4" width="51.5703125" bestFit="1" customWidth="1"/>
    <col min="5" max="6" width="21.42578125" customWidth="1"/>
    <col min="7" max="7" width="18.7109375" customWidth="1"/>
    <col min="8" max="8" width="19" customWidth="1"/>
    <col min="9" max="9" width="17.140625" customWidth="1"/>
    <col min="10" max="10" width="15.140625" bestFit="1" customWidth="1"/>
  </cols>
  <sheetData>
    <row r="2" spans="2:10" x14ac:dyDescent="0.25">
      <c r="B2" s="273"/>
      <c r="C2" s="273"/>
      <c r="D2" s="273"/>
      <c r="E2" s="37"/>
      <c r="F2" s="37"/>
    </row>
    <row r="3" spans="2:10" x14ac:dyDescent="0.25">
      <c r="B3" s="32"/>
      <c r="C3" s="32"/>
      <c r="D3" s="32"/>
      <c r="E3" s="38"/>
      <c r="F3" s="38"/>
      <c r="G3" s="30"/>
      <c r="H3" s="30"/>
      <c r="I3" s="30"/>
      <c r="J3" s="31"/>
    </row>
    <row r="4" spans="2:10" x14ac:dyDescent="0.25">
      <c r="B4" s="32"/>
      <c r="C4" s="32"/>
      <c r="D4" s="32"/>
      <c r="E4" s="38"/>
      <c r="F4" s="38"/>
      <c r="G4" s="30"/>
      <c r="H4" s="30"/>
      <c r="I4" s="30"/>
      <c r="J4" s="31"/>
    </row>
    <row r="5" spans="2:10" x14ac:dyDescent="0.25">
      <c r="B5" s="32"/>
      <c r="C5" s="32"/>
      <c r="D5" s="32"/>
      <c r="E5" s="38"/>
      <c r="F5" s="38"/>
      <c r="G5" s="30"/>
      <c r="H5" s="30"/>
      <c r="I5" s="30"/>
      <c r="J5" s="31"/>
    </row>
    <row r="6" spans="2:10" x14ac:dyDescent="0.25">
      <c r="B6" s="32"/>
      <c r="C6" s="32"/>
      <c r="D6" s="32"/>
      <c r="E6" s="38"/>
      <c r="F6" s="38"/>
      <c r="G6" s="30"/>
      <c r="H6" s="30"/>
      <c r="I6" s="30"/>
      <c r="J6" s="31"/>
    </row>
    <row r="7" spans="2:10" x14ac:dyDescent="0.25">
      <c r="B7" s="32"/>
      <c r="C7" s="32"/>
      <c r="D7" s="32"/>
      <c r="E7" s="38"/>
      <c r="F7" s="38"/>
      <c r="G7" s="30"/>
      <c r="H7" s="30"/>
      <c r="I7" s="30"/>
      <c r="J7" s="31"/>
    </row>
    <row r="8" spans="2:10" x14ac:dyDescent="0.25">
      <c r="B8" s="32"/>
      <c r="C8" s="32"/>
      <c r="D8" s="32"/>
      <c r="E8" s="38"/>
      <c r="F8" s="39"/>
      <c r="G8" s="30"/>
      <c r="H8" s="30"/>
      <c r="I8" s="30"/>
      <c r="J8" s="31"/>
    </row>
    <row r="9" spans="2:10" x14ac:dyDescent="0.25">
      <c r="B9" s="32"/>
      <c r="C9" s="32"/>
      <c r="D9" s="32"/>
      <c r="E9" s="38"/>
      <c r="F9" s="38"/>
      <c r="G9" s="30"/>
      <c r="H9" s="30"/>
      <c r="I9" s="30"/>
      <c r="J9" s="31"/>
    </row>
    <row r="10" spans="2:10" x14ac:dyDescent="0.25">
      <c r="B10" s="32"/>
      <c r="C10" s="32"/>
      <c r="D10" s="32"/>
      <c r="E10" s="38"/>
      <c r="F10" s="38"/>
      <c r="G10" s="30"/>
      <c r="H10" s="30"/>
      <c r="I10" s="30"/>
      <c r="J10" s="31"/>
    </row>
    <row r="11" spans="2:10" x14ac:dyDescent="0.25">
      <c r="B11" s="32"/>
      <c r="C11" s="32"/>
      <c r="D11" s="32"/>
      <c r="E11" s="38"/>
      <c r="F11" s="38"/>
      <c r="G11" s="30"/>
      <c r="H11" s="30"/>
      <c r="I11" s="30"/>
      <c r="J11" s="31"/>
    </row>
    <row r="12" spans="2:10" x14ac:dyDescent="0.25">
      <c r="B12" s="32"/>
      <c r="C12" s="32"/>
      <c r="D12" s="32"/>
      <c r="E12" s="38"/>
      <c r="F12" s="38"/>
      <c r="G12" s="30"/>
      <c r="H12" s="30"/>
      <c r="I12" s="30"/>
      <c r="J12" s="31"/>
    </row>
    <row r="13" spans="2:10" x14ac:dyDescent="0.25">
      <c r="B13" s="32"/>
      <c r="C13" s="32"/>
      <c r="D13" s="32"/>
      <c r="E13" s="38"/>
      <c r="F13" s="38"/>
      <c r="G13" s="30"/>
      <c r="H13" s="30"/>
      <c r="I13" s="30"/>
      <c r="J13" s="31"/>
    </row>
    <row r="14" spans="2:10" x14ac:dyDescent="0.25">
      <c r="B14" s="32"/>
      <c r="C14" s="32"/>
      <c r="D14" s="32"/>
      <c r="E14" s="38"/>
      <c r="F14" s="38"/>
      <c r="G14" s="30"/>
      <c r="H14" s="30"/>
      <c r="I14" s="30"/>
      <c r="J14" s="31"/>
    </row>
    <row r="15" spans="2:10" x14ac:dyDescent="0.25">
      <c r="B15" s="32"/>
      <c r="C15" s="32"/>
      <c r="D15" s="32"/>
      <c r="E15" s="38"/>
      <c r="F15" s="38"/>
      <c r="G15" s="30"/>
      <c r="H15" s="30"/>
      <c r="I15" s="30"/>
      <c r="J15" s="31"/>
    </row>
    <row r="16" spans="2:10" x14ac:dyDescent="0.25">
      <c r="B16" s="32"/>
      <c r="C16" s="32"/>
      <c r="D16" s="32"/>
      <c r="E16" s="38"/>
      <c r="F16" s="38"/>
      <c r="G16" s="30"/>
      <c r="H16" s="30"/>
      <c r="I16" s="30"/>
      <c r="J16" s="31"/>
    </row>
    <row r="17" spans="2:10" x14ac:dyDescent="0.25">
      <c r="B17" s="32"/>
      <c r="C17" s="32"/>
      <c r="D17" s="32"/>
      <c r="E17" s="38"/>
      <c r="F17" s="38"/>
      <c r="G17" s="30"/>
      <c r="H17" s="30"/>
      <c r="I17" s="30"/>
      <c r="J17" s="31"/>
    </row>
    <row r="18" spans="2:10" x14ac:dyDescent="0.25">
      <c r="B18" s="32"/>
      <c r="C18" s="32"/>
      <c r="D18" s="33"/>
      <c r="E18" s="13"/>
      <c r="F18" s="13"/>
      <c r="G18" s="30"/>
      <c r="H18" s="30"/>
      <c r="I18" s="30"/>
      <c r="J18" s="31"/>
    </row>
    <row r="19" spans="2:10" x14ac:dyDescent="0.25">
      <c r="B19" s="32"/>
      <c r="C19" s="33"/>
      <c r="D19" s="32"/>
      <c r="E19" s="38"/>
      <c r="F19" s="38"/>
      <c r="G19" s="30"/>
      <c r="H19" s="30"/>
      <c r="I19" s="30"/>
      <c r="J19" s="31"/>
    </row>
    <row r="20" spans="2:10" x14ac:dyDescent="0.25">
      <c r="B20" s="32"/>
      <c r="C20" s="32"/>
      <c r="D20" s="32"/>
      <c r="E20" s="38"/>
      <c r="F20" s="38"/>
      <c r="G20" s="30"/>
      <c r="H20" s="30"/>
      <c r="I20" s="30"/>
      <c r="J20" s="31"/>
    </row>
    <row r="21" spans="2:10" x14ac:dyDescent="0.25">
      <c r="B21" s="32"/>
      <c r="C21" s="32"/>
      <c r="D21" s="32"/>
      <c r="E21" s="38"/>
      <c r="F21" s="38"/>
      <c r="G21" s="30"/>
      <c r="H21" s="30"/>
      <c r="I21" s="30"/>
      <c r="J21" s="31"/>
    </row>
    <row r="22" spans="2:10" x14ac:dyDescent="0.25">
      <c r="B22" s="32"/>
      <c r="C22" s="32"/>
      <c r="D22" s="32"/>
      <c r="E22" s="38"/>
      <c r="F22" s="38"/>
      <c r="G22" s="30"/>
      <c r="H22" s="30"/>
      <c r="I22" s="30"/>
      <c r="J22" s="31"/>
    </row>
    <row r="23" spans="2:10" x14ac:dyDescent="0.25">
      <c r="B23" s="32"/>
      <c r="C23" s="32"/>
      <c r="D23" s="32"/>
      <c r="E23" s="32"/>
      <c r="F23" s="38"/>
      <c r="G23" s="30"/>
      <c r="H23" s="30"/>
      <c r="I23" s="30"/>
      <c r="J23" s="31"/>
    </row>
    <row r="24" spans="2:10" x14ac:dyDescent="0.25">
      <c r="B24" s="32"/>
      <c r="C24" s="32"/>
      <c r="D24" s="32"/>
      <c r="E24" s="38"/>
      <c r="F24" s="38"/>
      <c r="G24" s="30"/>
      <c r="H24" s="30"/>
      <c r="I24" s="30"/>
      <c r="J24" s="31"/>
    </row>
    <row r="25" spans="2:10" x14ac:dyDescent="0.25">
      <c r="B25" s="32"/>
      <c r="C25" s="32"/>
      <c r="D25" s="32"/>
      <c r="E25" s="32"/>
      <c r="F25" s="38"/>
      <c r="G25" s="30"/>
      <c r="H25" s="30"/>
      <c r="I25" s="30"/>
      <c r="J25" s="31"/>
    </row>
    <row r="26" spans="2:10" x14ac:dyDescent="0.25">
      <c r="B26" s="32"/>
      <c r="C26" s="32"/>
      <c r="D26" s="32"/>
      <c r="E26" s="32"/>
      <c r="F26" s="38"/>
      <c r="G26" s="30"/>
      <c r="H26" s="30"/>
      <c r="I26" s="30"/>
      <c r="J26" s="31"/>
    </row>
    <row r="27" spans="2:10" x14ac:dyDescent="0.25">
      <c r="B27" s="34"/>
      <c r="C27" s="34"/>
      <c r="D27" s="32"/>
      <c r="E27" s="38"/>
      <c r="F27" s="38"/>
      <c r="G27" s="30"/>
      <c r="H27" s="30"/>
      <c r="I27" s="30"/>
      <c r="J27" s="31"/>
    </row>
    <row r="28" spans="2:10" x14ac:dyDescent="0.25">
      <c r="B28" s="34"/>
      <c r="C28" s="34"/>
      <c r="D28" s="32"/>
      <c r="E28" s="38"/>
      <c r="F28" s="38"/>
      <c r="G28" s="30"/>
      <c r="H28" s="30"/>
      <c r="I28" s="30"/>
      <c r="J28" s="31"/>
    </row>
    <row r="29" spans="2:10" x14ac:dyDescent="0.25">
      <c r="B29" s="32"/>
      <c r="C29" s="32"/>
      <c r="D29" s="32"/>
      <c r="E29" s="38"/>
      <c r="F29" s="38"/>
      <c r="G29" s="30"/>
      <c r="H29" s="30"/>
      <c r="I29" s="30"/>
      <c r="J29" s="31"/>
    </row>
    <row r="30" spans="2:10" x14ac:dyDescent="0.25">
      <c r="B30" s="32"/>
      <c r="C30" s="32"/>
      <c r="D30" s="32"/>
      <c r="E30" s="38"/>
      <c r="F30" s="38"/>
      <c r="G30" s="30"/>
      <c r="H30" s="30"/>
      <c r="I30" s="30"/>
      <c r="J30" s="31"/>
    </row>
    <row r="31" spans="2:10" x14ac:dyDescent="0.25">
      <c r="B31" s="32"/>
      <c r="C31" s="32"/>
      <c r="D31" s="32"/>
      <c r="E31" s="38"/>
      <c r="F31" s="38"/>
      <c r="G31" s="30"/>
      <c r="H31" s="30"/>
      <c r="I31" s="30"/>
      <c r="J31" s="31"/>
    </row>
    <row r="32" spans="2:10" x14ac:dyDescent="0.25">
      <c r="B32" s="32"/>
      <c r="C32" s="32"/>
      <c r="D32" s="32"/>
      <c r="E32" s="38"/>
      <c r="F32" s="38"/>
      <c r="G32" s="30"/>
      <c r="H32" s="30"/>
      <c r="I32" s="30"/>
      <c r="J32" s="31"/>
    </row>
    <row r="33" spans="2:10" x14ac:dyDescent="0.25">
      <c r="B33" s="32"/>
      <c r="C33" s="32"/>
      <c r="D33" s="32"/>
      <c r="E33" s="38"/>
      <c r="F33" s="38"/>
      <c r="G33" s="30"/>
      <c r="H33" s="30"/>
      <c r="I33" s="30"/>
      <c r="J33" s="31"/>
    </row>
    <row r="34" spans="2:10" x14ac:dyDescent="0.25">
      <c r="B34" s="34"/>
      <c r="C34" s="34"/>
      <c r="D34" s="32"/>
      <c r="E34" s="38"/>
      <c r="F34" s="38"/>
      <c r="G34" s="30"/>
      <c r="H34" s="30"/>
      <c r="I34" s="30"/>
      <c r="J34" s="31"/>
    </row>
    <row r="35" spans="2:10" x14ac:dyDescent="0.25">
      <c r="B35" s="34"/>
      <c r="C35" s="34"/>
      <c r="D35" s="32"/>
      <c r="E35" s="38"/>
      <c r="F35" s="38"/>
      <c r="G35" s="30"/>
      <c r="H35" s="30"/>
      <c r="I35" s="30"/>
      <c r="J35" s="31"/>
    </row>
    <row r="36" spans="2:10" x14ac:dyDescent="0.25">
      <c r="B36" s="32"/>
      <c r="C36" s="32"/>
      <c r="D36" s="32"/>
      <c r="E36" s="38"/>
      <c r="F36" s="38"/>
      <c r="G36" s="30"/>
      <c r="H36" s="30"/>
      <c r="I36" s="30"/>
      <c r="J36" s="31"/>
    </row>
    <row r="37" spans="2:10" x14ac:dyDescent="0.25">
      <c r="B37" s="32"/>
      <c r="C37" s="32"/>
      <c r="D37" s="32"/>
      <c r="E37" s="38"/>
      <c r="F37" s="38"/>
      <c r="G37" s="30"/>
      <c r="H37" s="30"/>
      <c r="I37" s="30"/>
      <c r="J37" s="31"/>
    </row>
    <row r="38" spans="2:10" x14ac:dyDescent="0.25">
      <c r="B38" s="32"/>
      <c r="C38" s="32"/>
      <c r="D38" s="32"/>
      <c r="E38" s="38"/>
      <c r="F38" s="38"/>
      <c r="G38" s="30"/>
      <c r="H38" s="30"/>
      <c r="I38" s="30"/>
      <c r="J38" s="31"/>
    </row>
    <row r="39" spans="2:10" x14ac:dyDescent="0.25">
      <c r="B39" s="32"/>
      <c r="C39" s="32"/>
      <c r="D39" s="32"/>
      <c r="E39" s="38"/>
      <c r="F39" s="38"/>
      <c r="G39" s="30"/>
      <c r="H39" s="30"/>
      <c r="I39" s="30"/>
      <c r="J39" s="31"/>
    </row>
    <row r="40" spans="2:10" ht="15.75" thickBot="1" x14ac:dyDescent="0.3">
      <c r="B40" s="35"/>
      <c r="C40" s="35"/>
      <c r="D40" s="35"/>
      <c r="E40" s="40"/>
      <c r="F40" s="40"/>
      <c r="G40" s="30"/>
      <c r="H40" s="30"/>
      <c r="I40" s="30"/>
      <c r="J40" s="31"/>
    </row>
    <row r="41" spans="2:10" x14ac:dyDescent="0.25">
      <c r="D41" s="30"/>
      <c r="E41" s="30"/>
      <c r="F41" s="30"/>
      <c r="G41" s="30"/>
      <c r="H41" s="30"/>
      <c r="I41" s="30"/>
      <c r="J41" s="30"/>
    </row>
    <row r="42" spans="2:10" x14ac:dyDescent="0.25">
      <c r="D42" s="30"/>
      <c r="E42" s="30"/>
      <c r="F42" s="30"/>
      <c r="G42" s="30"/>
      <c r="H42" s="30"/>
    </row>
    <row r="43" spans="2:10" x14ac:dyDescent="0.25">
      <c r="G43" s="36"/>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Programacion</vt:lpstr>
      <vt:lpstr>Hoja1</vt:lpstr>
      <vt:lpstr>Graficas</vt:lpstr>
      <vt:lpstr>CXP Detalladas</vt:lpstr>
      <vt:lpstr>Reservas Detalladas</vt:lpstr>
      <vt:lpstr>Devolutivos</vt:lpstr>
      <vt:lpstr>'Reservas Detalladas'!_GoBack</vt:lpstr>
      <vt:lpstr>'CXP Detalladas'!Área_de_impresión</vt:lpstr>
      <vt:lpstr>'Reservas Detalladas'!Área_de_impresión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dc:creator>
  <cp:lastModifiedBy>Auxiliar</cp:lastModifiedBy>
  <cp:lastPrinted>2020-07-03T18:07:22Z</cp:lastPrinted>
  <dcterms:created xsi:type="dcterms:W3CDTF">2018-01-23T21:16:55Z</dcterms:created>
  <dcterms:modified xsi:type="dcterms:W3CDTF">2020-11-03T20:51:37Z</dcterms:modified>
</cp:coreProperties>
</file>